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dovna lista" sheetId="1" r:id="rId4"/>
    <sheet state="visible" name="A evidencija" sheetId="2" r:id="rId5"/>
    <sheet state="visible" name="B evidencija" sheetId="3" r:id="rId6"/>
    <sheet state="visible" name="stariji studenti" sheetId="4" r:id="rId7"/>
    <sheet state="visible" name="zakljucneA" sheetId="5" r:id="rId8"/>
    <sheet state="visible" name="zakljucneB" sheetId="6" r:id="rId9"/>
  </sheets>
  <definedNames/>
  <calcPr/>
  <extLst>
    <ext uri="GoogleSheetsCustomDataVersion1">
      <go:sheetsCustomData xmlns:go="http://customooxmlschemas.google.com/" r:id="rId10" roundtripDataSignature="AMtx7mhuGi9lpSgED8h7VI0cxhiLlNyCgg=="/>
    </ext>
  </extLst>
</workbook>
</file>

<file path=xl/sharedStrings.xml><?xml version="1.0" encoding="utf-8"?>
<sst xmlns="http://schemas.openxmlformats.org/spreadsheetml/2006/main" count="235" uniqueCount="173">
  <si>
    <t>bodovi</t>
  </si>
  <si>
    <t>ocjena</t>
  </si>
  <si>
    <t>F</t>
  </si>
  <si>
    <t>E</t>
  </si>
  <si>
    <t>D</t>
  </si>
  <si>
    <t>C</t>
  </si>
  <si>
    <t>B</t>
  </si>
  <si>
    <t>A</t>
  </si>
  <si>
    <t>OBRAZAC za evidenciju osvojenih poena na predmetu i predlog ocjene, studijske 2021/2022. ljetnji semestar</t>
  </si>
  <si>
    <t>STUDIJSKI PROGRAM: Matematika</t>
  </si>
  <si>
    <t>STUDIJE: Osnovne akademske</t>
  </si>
  <si>
    <t xml:space="preserve">PREDMET: </t>
  </si>
  <si>
    <t>Diskretna matematika II</t>
  </si>
  <si>
    <t>Broj ECTS kredita: 5</t>
  </si>
  <si>
    <t>NASTAVNIK: Prof. dr Žana Vukićević-Kovijanić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</si>
  <si>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</si>
  <si>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</si>
  <si>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</si>
  <si>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</si>
  <si>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</si>
  <si>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</si>
  <si>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</si>
  <si>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</si>
  <si>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Testovi</t>
  </si>
  <si>
    <t>Kolokvijumi</t>
  </si>
  <si>
    <t>Završni ispit</t>
  </si>
  <si>
    <t>kolokvijum konacni</t>
  </si>
  <si>
    <t>RZ - teorija</t>
  </si>
  <si>
    <t>RZ- zadaci</t>
  </si>
  <si>
    <t>RZ-ukupno</t>
  </si>
  <si>
    <t>PZ - teorija</t>
  </si>
  <si>
    <t>PZ- zadaci</t>
  </si>
  <si>
    <t>PZ-ukupno</t>
  </si>
  <si>
    <t>zavrsni konacno</t>
  </si>
  <si>
    <t>ukupno</t>
  </si>
  <si>
    <t>I</t>
  </si>
  <si>
    <t>II</t>
  </si>
  <si>
    <t>III</t>
  </si>
  <si>
    <t>redovni</t>
  </si>
  <si>
    <t>popravni</t>
  </si>
  <si>
    <t>Redovni</t>
  </si>
  <si>
    <t>Popravni</t>
  </si>
  <si>
    <t>3/2020</t>
  </si>
  <si>
    <t>Helena Perović</t>
  </si>
  <si>
    <t>20/2020</t>
  </si>
  <si>
    <t>Danica Duković</t>
  </si>
  <si>
    <t>21/2020</t>
  </si>
  <si>
    <t>Milica Uskoković</t>
  </si>
  <si>
    <t>22/2020</t>
  </si>
  <si>
    <t>Maša Laban</t>
  </si>
  <si>
    <t>23/2020</t>
  </si>
  <si>
    <t>Nemanja Kovačević</t>
  </si>
  <si>
    <t>13/2019</t>
  </si>
  <si>
    <t>Marko Gogić</t>
  </si>
  <si>
    <t>1/2018</t>
  </si>
  <si>
    <t>Anđela Zečević</t>
  </si>
  <si>
    <t>8/2018</t>
  </si>
  <si>
    <t>Adnana Kurmemović</t>
  </si>
  <si>
    <t>4/2017</t>
  </si>
  <si>
    <t>Anja Ostojić</t>
  </si>
  <si>
    <t>5/2017</t>
  </si>
  <si>
    <t>Marina Junčaj</t>
  </si>
  <si>
    <t>16/2017</t>
  </si>
  <si>
    <t>Ana Pejović</t>
  </si>
  <si>
    <t>21/2017</t>
  </si>
  <si>
    <t>Jovana Klikovac</t>
  </si>
  <si>
    <t>22/2017</t>
  </si>
  <si>
    <t>Ivana Fatić</t>
  </si>
  <si>
    <t>STUDIJSKI PROGRAM: Matematika I računarske nauke</t>
  </si>
  <si>
    <t>PREDMET: Matematika I</t>
  </si>
  <si>
    <t xml:space="preserve"> </t>
  </si>
  <si>
    <t>39/2021</t>
  </si>
  <si>
    <t>Vuk Radović</t>
  </si>
  <si>
    <t>40/2021</t>
  </si>
  <si>
    <t>Nermina Ćeman</t>
  </si>
  <si>
    <t>2/2020</t>
  </si>
  <si>
    <t>Ivana Mijović</t>
  </si>
  <si>
    <t>Milica Popović</t>
  </si>
  <si>
    <t>4/2020</t>
  </si>
  <si>
    <t>Ajlan Zajmović</t>
  </si>
  <si>
    <t>5/2020</t>
  </si>
  <si>
    <t>Aćim Gogić</t>
  </si>
  <si>
    <t>6/2020</t>
  </si>
  <si>
    <t>Sara Perović</t>
  </si>
  <si>
    <t>15/2020</t>
  </si>
  <si>
    <t>Nikolina Medojević</t>
  </si>
  <si>
    <t>25/2020</t>
  </si>
  <si>
    <t>Petar Borozan</t>
  </si>
  <si>
    <t>31/2020</t>
  </si>
  <si>
    <t>Mirjana Albijanić</t>
  </si>
  <si>
    <t>37/2020</t>
  </si>
  <si>
    <t>Raduša Damjanović</t>
  </si>
  <si>
    <t>40/2020</t>
  </si>
  <si>
    <t>Nadžije Molla</t>
  </si>
  <si>
    <t>1/2019</t>
  </si>
  <si>
    <t>Matija Bojanić</t>
  </si>
  <si>
    <t>2/2019</t>
  </si>
  <si>
    <t>Tijana Cvijović</t>
  </si>
  <si>
    <t>3/2019</t>
  </si>
  <si>
    <t>Emina Krnić</t>
  </si>
  <si>
    <t>12/2019</t>
  </si>
  <si>
    <t>Marina Vujanović</t>
  </si>
  <si>
    <t>Nikolina Petranović</t>
  </si>
  <si>
    <t>22/2019</t>
  </si>
  <si>
    <t>Andrea Čabarkapa</t>
  </si>
  <si>
    <t>28/2019</t>
  </si>
  <si>
    <t>Ekan Kojić</t>
  </si>
  <si>
    <t>2/2018</t>
  </si>
  <si>
    <t>Aleksandar Lazarević</t>
  </si>
  <si>
    <t>5/2018</t>
  </si>
  <si>
    <t>Jovana Bujišić</t>
  </si>
  <si>
    <t>25/2018</t>
  </si>
  <si>
    <t>Ana Ivanović</t>
  </si>
  <si>
    <t>27/2018</t>
  </si>
  <si>
    <t>Jovana Cerović</t>
  </si>
  <si>
    <t>28/2018</t>
  </si>
  <si>
    <t>Radoman Mijanović</t>
  </si>
  <si>
    <t>30/2018</t>
  </si>
  <si>
    <t>Marija Gajović</t>
  </si>
  <si>
    <t>39/2018</t>
  </si>
  <si>
    <t>Petar Janković</t>
  </si>
  <si>
    <t>8/2017</t>
  </si>
  <si>
    <t>Dijana Popović</t>
  </si>
  <si>
    <t>13/2017</t>
  </si>
  <si>
    <t>Bobana Danilović</t>
  </si>
  <si>
    <t>32/2017</t>
  </si>
  <si>
    <t>Jovan Janjušević</t>
  </si>
  <si>
    <t>34/2017</t>
  </si>
  <si>
    <t>Miloš Komnenović</t>
  </si>
  <si>
    <t>indeks</t>
  </si>
  <si>
    <t>ime I prezime</t>
  </si>
  <si>
    <t>redovni kolokvijum</t>
  </si>
  <si>
    <t>popravni kolokvijum</t>
  </si>
  <si>
    <t>RZ -teorija</t>
  </si>
  <si>
    <t>RZ - zadaci</t>
  </si>
  <si>
    <t>RZ UKUPNO</t>
  </si>
  <si>
    <t>PZ -teorija</t>
  </si>
  <si>
    <t>PZ - zadaci</t>
  </si>
  <si>
    <t>PZ UKUPNO</t>
  </si>
  <si>
    <t>UKUPNO POENA</t>
  </si>
  <si>
    <t>8/12</t>
  </si>
  <si>
    <t>Drpljanin Almina</t>
  </si>
  <si>
    <t>4/15</t>
  </si>
  <si>
    <t>Anida Vesković</t>
  </si>
  <si>
    <t>2/13</t>
  </si>
  <si>
    <t>Milica Đukanović</t>
  </si>
  <si>
    <t>25/15</t>
  </si>
  <si>
    <t>Andrea Krunić</t>
  </si>
  <si>
    <t>19/16</t>
  </si>
  <si>
    <t>Marija Pepđonović</t>
  </si>
  <si>
    <t>22/15</t>
  </si>
  <si>
    <t>Slavica Kovačević</t>
  </si>
  <si>
    <t>23/16</t>
  </si>
  <si>
    <t>Dragana Joksimović</t>
  </si>
  <si>
    <t>42/16</t>
  </si>
  <si>
    <t>Tatjana Srdanović</t>
  </si>
  <si>
    <t>Tamara Racković</t>
  </si>
  <si>
    <t>NASTAVNIK: prof. dr Žana Kovijanić-Vukićević</t>
  </si>
  <si>
    <t>PREDMET: Diskretna matematika I</t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</si>
  <si>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</si>
  <si>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</si>
  <si>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</si>
  <si>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</si>
  <si>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</si>
  <si>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</si>
  <si>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</si>
  <si>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a</t>
  </si>
  <si>
    <t>b</t>
  </si>
  <si>
    <t>c</t>
  </si>
  <si>
    <t>d</t>
  </si>
  <si>
    <t>e</t>
  </si>
  <si>
    <t>f</t>
  </si>
  <si>
    <t>STUDIJSKI PROGRAM: Matematika i računarske nauke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</si>
</sst>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3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rgb="FFFF0000"/>
      <name val="Calibri"/>
    </font>
    <font>
      <b/>
      <i/>
      <sz val="12.0"/>
      <color theme="1"/>
      <name val="Arial"/>
    </font>
    <font/>
    <font>
      <b/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1.0"/>
      <color theme="1"/>
      <name val="Calibri"/>
    </font>
    <font>
      <color theme="1"/>
      <name val="Calibri"/>
      <scheme val="minor"/>
    </font>
    <font>
      <b/>
      <sz val="11.0"/>
      <color rgb="FF000000"/>
      <name val="Arial"/>
    </font>
    <font>
      <sz val="11.0"/>
      <color rgb="FF000000"/>
      <name val="Calibri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5" numFmtId="0" xfId="0" applyAlignment="1" applyBorder="1" applyFont="1">
      <alignment horizontal="left"/>
    </xf>
    <xf borderId="6" fillId="0" fontId="4" numFmtId="0" xfId="0" applyBorder="1" applyFont="1"/>
    <xf borderId="7" fillId="0" fontId="4" numFmtId="0" xfId="0" applyBorder="1" applyFont="1"/>
    <xf borderId="3" fillId="0" fontId="5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shrinkToFit="0" wrapText="1"/>
    </xf>
    <xf borderId="2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left" shrinkToFit="0" wrapText="1"/>
    </xf>
    <xf borderId="8" fillId="0" fontId="6" numFmtId="0" xfId="0" applyBorder="1" applyFont="1"/>
    <xf borderId="0" fillId="0" fontId="6" numFmtId="0" xfId="0" applyFont="1"/>
    <xf borderId="9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horizontal="center"/>
    </xf>
    <xf borderId="9" fillId="0" fontId="6" numFmtId="0" xfId="0" applyAlignment="1" applyBorder="1" applyFont="1">
      <alignment horizontal="left" shrinkToFit="0" vertical="center" wrapText="1"/>
    </xf>
    <xf borderId="10" fillId="0" fontId="4" numFmtId="0" xfId="0" applyBorder="1" applyFont="1"/>
    <xf borderId="2" fillId="0" fontId="6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0" fillId="0" fontId="8" numFmtId="0" xfId="0" applyAlignment="1" applyFont="1">
      <alignment horizontal="center" shrinkToFit="0" wrapText="1"/>
    </xf>
    <xf borderId="0" fillId="0" fontId="8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11" fillId="0" fontId="4" numFmtId="0" xfId="0" applyBorder="1" applyFont="1"/>
    <xf borderId="1" fillId="0" fontId="6" numFmtId="0" xfId="0" applyAlignment="1" applyBorder="1" applyFont="1">
      <alignment horizontal="center"/>
    </xf>
    <xf borderId="1" fillId="0" fontId="8" numFmtId="0" xfId="0" applyBorder="1" applyFont="1"/>
    <xf borderId="4" fillId="0" fontId="8" numFmtId="0" xfId="0" applyBorder="1" applyFont="1"/>
    <xf borderId="1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8" numFmtId="0" xfId="0" applyFont="1"/>
    <xf borderId="0" fillId="0" fontId="8" numFmtId="0" xfId="0" applyAlignment="1" applyFont="1">
      <alignment readingOrder="0"/>
    </xf>
    <xf borderId="2" fillId="0" fontId="8" numFmtId="0" xfId="0" applyAlignment="1" applyBorder="1" applyFont="1">
      <alignment horizontal="center"/>
    </xf>
    <xf borderId="9" fillId="0" fontId="8" numFmtId="0" xfId="0" applyBorder="1" applyFont="1"/>
    <xf borderId="9" fillId="0" fontId="8" numFmtId="0" xfId="0" applyAlignment="1" applyBorder="1" applyFont="1">
      <alignment horizontal="center"/>
    </xf>
    <xf borderId="5" fillId="0" fontId="8" numFmtId="0" xfId="0" applyAlignment="1" applyBorder="1" applyFont="1">
      <alignment horizontal="center" readingOrder="0"/>
    </xf>
    <xf borderId="0" fillId="0" fontId="9" numFmtId="0" xfId="0" applyAlignment="1" applyFont="1">
      <alignment readingOrder="0"/>
    </xf>
    <xf borderId="0" fillId="0" fontId="1" numFmtId="0" xfId="0" applyAlignment="1" applyFont="1">
      <alignment shrinkToFit="0" wrapText="1"/>
    </xf>
    <xf borderId="5" fillId="0" fontId="8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0" fillId="0" fontId="8" numFmtId="49" xfId="0" applyFont="1" applyNumberFormat="1"/>
    <xf borderId="0" fillId="0" fontId="9" numFmtId="0" xfId="0" applyFont="1"/>
    <xf borderId="0" fillId="0" fontId="9" numFmtId="164" xfId="0" applyAlignment="1" applyFont="1" applyNumberFormat="1">
      <alignment readingOrder="0"/>
    </xf>
    <xf borderId="2" fillId="0" fontId="10" numFmtId="0" xfId="0" applyAlignment="1" applyBorder="1" applyFont="1">
      <alignment horizontal="left"/>
    </xf>
    <xf borderId="3" fillId="0" fontId="10" numFmtId="0" xfId="0" applyAlignment="1" applyBorder="1" applyFont="1">
      <alignment horizontal="left"/>
    </xf>
    <xf borderId="0" fillId="0" fontId="11" numFmtId="0" xfId="0" applyFont="1"/>
    <xf borderId="9" fillId="0" fontId="12" numFmtId="0" xfId="0" applyAlignment="1" applyBorder="1" applyFont="1">
      <alignment horizontal="center" shrinkToFit="0" wrapText="1"/>
    </xf>
    <xf borderId="3" fillId="0" fontId="10" numFmtId="0" xfId="0" applyAlignment="1" applyBorder="1" applyFont="1">
      <alignment horizontal="center" shrinkToFit="0" wrapText="1"/>
    </xf>
    <xf borderId="12" fillId="0" fontId="12" numFmtId="0" xfId="0" applyAlignment="1" applyBorder="1" applyFont="1">
      <alignment horizontal="center" shrinkToFit="0" wrapText="1"/>
    </xf>
    <xf borderId="2" fillId="0" fontId="10" numFmtId="0" xfId="0" applyAlignment="1" applyBorder="1" applyFont="1">
      <alignment horizontal="center" shrinkToFit="0" wrapText="1"/>
    </xf>
    <xf borderId="1" fillId="0" fontId="12" numFmtId="0" xfId="0" applyAlignment="1" applyBorder="1" applyFont="1">
      <alignment horizontal="center" shrinkToFit="0" wrapText="1"/>
    </xf>
  </cellXfs>
  <cellStyles count="1">
    <cellStyle xfId="0" name="Normal" builtinId="0"/>
  </cellStyles>
  <dxfs count="2">
    <dxf>
      <font>
        <b/>
        <color rgb="FF0B8043"/>
      </font>
      <fill>
        <patternFill patternType="none"/>
      </fill>
      <border/>
    </dxf>
    <dxf>
      <font>
        <b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>
      <c r="B2" s="1" t="s">
        <v>0</v>
      </c>
      <c r="C2" s="1" t="s">
        <v>1</v>
      </c>
    </row>
    <row r="3" ht="14.25" customHeight="1">
      <c r="B3" s="1">
        <v>0.0</v>
      </c>
      <c r="C3" s="2" t="s">
        <v>2</v>
      </c>
    </row>
    <row r="4" ht="14.25" customHeight="1">
      <c r="B4" s="1">
        <v>45.0</v>
      </c>
      <c r="C4" s="3" t="s">
        <v>3</v>
      </c>
    </row>
    <row r="5" ht="14.25" customHeight="1">
      <c r="B5" s="1">
        <v>60.0</v>
      </c>
      <c r="C5" s="3" t="s">
        <v>4</v>
      </c>
    </row>
    <row r="6" ht="14.25" customHeight="1">
      <c r="B6" s="1">
        <v>70.0</v>
      </c>
      <c r="C6" s="3" t="s">
        <v>5</v>
      </c>
    </row>
    <row r="7" ht="14.25" customHeight="1">
      <c r="B7" s="1">
        <v>80.0</v>
      </c>
      <c r="C7" s="3" t="s">
        <v>6</v>
      </c>
    </row>
    <row r="8" ht="14.25" customHeight="1">
      <c r="B8" s="1">
        <v>90.0</v>
      </c>
      <c r="C8" s="3" t="s">
        <v>7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9.14"/>
    <col customWidth="1" min="3" max="3" width="9.29"/>
    <col customWidth="1" min="4" max="6" width="3.71"/>
    <col customWidth="1" min="7" max="9" width="4.71"/>
    <col customWidth="1" min="10" max="10" width="8.71"/>
    <col customWidth="1" min="11" max="11" width="5.71"/>
    <col customWidth="1" min="12" max="12" width="5.29"/>
    <col customWidth="1" min="13" max="13" width="7.0"/>
    <col customWidth="1" min="14" max="14" width="9.0"/>
    <col customWidth="1" min="15" max="15" width="12.57"/>
    <col customWidth="1" min="16" max="16" width="10.86"/>
    <col customWidth="1" min="17" max="17" width="8.71"/>
    <col customWidth="1" min="18" max="26" width="8.86"/>
  </cols>
  <sheetData>
    <row r="1" ht="14.25" customHeight="1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ht="14.25" customHeight="1">
      <c r="A2" s="7" t="s">
        <v>9</v>
      </c>
      <c r="B2" s="8"/>
      <c r="C2" s="8"/>
      <c r="D2" s="8"/>
      <c r="E2" s="8"/>
      <c r="F2" s="8"/>
      <c r="G2" s="8"/>
      <c r="H2" s="8"/>
      <c r="I2" s="9"/>
      <c r="J2" s="10" t="s">
        <v>10</v>
      </c>
      <c r="K2" s="5"/>
      <c r="L2" s="5"/>
      <c r="M2" s="5"/>
      <c r="N2" s="5"/>
      <c r="O2" s="5"/>
      <c r="P2" s="6"/>
    </row>
    <row r="3" ht="28.5" customHeight="1">
      <c r="A3" s="11" t="s">
        <v>11</v>
      </c>
      <c r="B3" s="12" t="s">
        <v>12</v>
      </c>
      <c r="C3" s="13" t="s">
        <v>13</v>
      </c>
      <c r="D3" s="5"/>
      <c r="E3" s="5"/>
      <c r="F3" s="5"/>
      <c r="G3" s="5"/>
      <c r="H3" s="5"/>
      <c r="I3" s="6"/>
      <c r="J3" s="14" t="s">
        <v>14</v>
      </c>
      <c r="K3" s="5"/>
      <c r="L3" s="5"/>
      <c r="M3" s="6"/>
      <c r="N3" s="14" t="s">
        <v>15</v>
      </c>
      <c r="O3" s="5"/>
      <c r="P3" s="6"/>
    </row>
    <row r="4" ht="14.25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0"/>
      <c r="O4" s="5"/>
      <c r="P4" s="6"/>
    </row>
    <row r="5" ht="14.25" customHeight="1">
      <c r="A5" s="17" t="s">
        <v>16</v>
      </c>
      <c r="B5" s="18" t="s">
        <v>17</v>
      </c>
      <c r="C5" s="19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20" t="s">
        <v>19</v>
      </c>
      <c r="P5" s="18" t="s">
        <v>20</v>
      </c>
    </row>
    <row r="6" ht="27.75" customHeight="1">
      <c r="A6" s="21"/>
      <c r="B6" s="21"/>
      <c r="C6" s="18" t="s">
        <v>21</v>
      </c>
      <c r="D6" s="22" t="s">
        <v>22</v>
      </c>
      <c r="E6" s="5"/>
      <c r="F6" s="6"/>
      <c r="G6" s="23" t="s">
        <v>23</v>
      </c>
      <c r="H6" s="5"/>
      <c r="I6" s="6"/>
      <c r="J6" s="23" t="s">
        <v>24</v>
      </c>
      <c r="K6" s="5"/>
      <c r="L6" s="6"/>
      <c r="M6" s="23" t="s">
        <v>25</v>
      </c>
      <c r="N6" s="6"/>
      <c r="O6" s="21"/>
      <c r="P6" s="21"/>
      <c r="R6" s="24" t="s">
        <v>26</v>
      </c>
      <c r="S6" s="24" t="s">
        <v>27</v>
      </c>
      <c r="T6" s="24" t="s">
        <v>28</v>
      </c>
      <c r="U6" s="25" t="s">
        <v>29</v>
      </c>
      <c r="V6" s="24" t="s">
        <v>30</v>
      </c>
      <c r="W6" s="24" t="s">
        <v>31</v>
      </c>
      <c r="X6" s="25" t="s">
        <v>32</v>
      </c>
      <c r="Y6" s="26" t="s">
        <v>33</v>
      </c>
      <c r="Z6" s="24" t="s">
        <v>34</v>
      </c>
    </row>
    <row r="7" ht="14.25" customHeight="1">
      <c r="A7" s="21"/>
      <c r="B7" s="21"/>
      <c r="C7" s="27"/>
      <c r="D7" s="28" t="s">
        <v>35</v>
      </c>
      <c r="E7" s="28" t="s">
        <v>36</v>
      </c>
      <c r="F7" s="28" t="s">
        <v>37</v>
      </c>
      <c r="G7" s="28" t="s">
        <v>35</v>
      </c>
      <c r="H7" s="28" t="s">
        <v>36</v>
      </c>
      <c r="I7" s="28" t="s">
        <v>37</v>
      </c>
      <c r="J7" s="28" t="s">
        <v>38</v>
      </c>
      <c r="K7" s="23" t="s">
        <v>39</v>
      </c>
      <c r="L7" s="6"/>
      <c r="M7" s="28" t="s">
        <v>40</v>
      </c>
      <c r="N7" s="28" t="s">
        <v>41</v>
      </c>
      <c r="O7" s="27"/>
      <c r="P7" s="27"/>
    </row>
    <row r="8" ht="14.25" customHeight="1">
      <c r="A8" s="29" t="s">
        <v>42</v>
      </c>
      <c r="B8" s="29" t="s">
        <v>43</v>
      </c>
      <c r="C8" s="30"/>
      <c r="D8" s="29"/>
      <c r="E8" s="29"/>
      <c r="F8" s="29"/>
      <c r="G8" s="29"/>
      <c r="H8" s="29"/>
      <c r="I8" s="29"/>
      <c r="J8" s="31">
        <v>40.0</v>
      </c>
      <c r="K8" s="32">
        <v>45.5</v>
      </c>
      <c r="L8" s="6"/>
      <c r="M8" s="31">
        <f t="shared" ref="M8:M20" si="1">U8</f>
        <v>45</v>
      </c>
      <c r="N8" s="31" t="str">
        <f t="shared" ref="N8:N20" si="2">X8</f>
        <v/>
      </c>
      <c r="O8" s="31">
        <f t="shared" ref="O8:O21" si="3">Z8</f>
        <v>90.5</v>
      </c>
      <c r="P8" s="33" t="str">
        <f>IF(O8="","",VLOOKUP(O8,'bodovna lista'!$B$3:$C$8,2,1))</f>
        <v>A</v>
      </c>
      <c r="R8" s="34">
        <f t="shared" ref="R8:R70" si="4">IF(AND(J8="",K8=""),"",MAX(J8:L8))</f>
        <v>45.5</v>
      </c>
      <c r="S8" s="35">
        <v>20.0</v>
      </c>
      <c r="T8" s="35">
        <v>25.0</v>
      </c>
      <c r="U8" s="34">
        <f t="shared" ref="U8:U70" si="5">IF(AND(S8="",T8=""),"",SUM(S8:T8))</f>
        <v>45</v>
      </c>
      <c r="X8" s="34" t="str">
        <f t="shared" ref="X8:X70" si="6">IF(AND(V8="",W8=""),"",SUM(V8:W8))</f>
        <v/>
      </c>
      <c r="Y8" s="34">
        <f t="shared" ref="Y8:Y20" si="7">IF(AND(U8="",X8=""),"",MAX(U8,X8))</f>
        <v>45</v>
      </c>
      <c r="Z8" s="34">
        <f t="shared" ref="Z8:Z70" si="8">IF(AND(R8="",U8="",X8=""),"",R8+MAX(U8,X8))</f>
        <v>90.5</v>
      </c>
    </row>
    <row r="9" ht="14.25" customHeight="1">
      <c r="A9" s="29" t="s">
        <v>44</v>
      </c>
      <c r="B9" s="29" t="s">
        <v>45</v>
      </c>
      <c r="C9" s="30"/>
      <c r="D9" s="29"/>
      <c r="E9" s="29"/>
      <c r="F9" s="29"/>
      <c r="G9" s="29"/>
      <c r="H9" s="29"/>
      <c r="I9" s="29"/>
      <c r="J9" s="31">
        <v>3.0</v>
      </c>
      <c r="K9" s="32">
        <v>7.0</v>
      </c>
      <c r="L9" s="6"/>
      <c r="M9" s="31" t="str">
        <f t="shared" si="1"/>
        <v/>
      </c>
      <c r="N9" s="31" t="str">
        <f t="shared" si="2"/>
        <v/>
      </c>
      <c r="O9" s="31">
        <f t="shared" si="3"/>
        <v>7</v>
      </c>
      <c r="P9" s="31" t="str">
        <f>IF(O9="","",VLOOKUP(O9,'bodovna lista'!$B$3:$C$8,2,1))</f>
        <v>F</v>
      </c>
      <c r="R9" s="34">
        <f t="shared" si="4"/>
        <v>7</v>
      </c>
      <c r="U9" s="34" t="str">
        <f t="shared" si="5"/>
        <v/>
      </c>
      <c r="V9" s="34"/>
      <c r="W9" s="34"/>
      <c r="X9" s="34" t="str">
        <f t="shared" si="6"/>
        <v/>
      </c>
      <c r="Y9" s="34" t="str">
        <f t="shared" si="7"/>
        <v/>
      </c>
      <c r="Z9" s="34">
        <f t="shared" si="8"/>
        <v>7</v>
      </c>
    </row>
    <row r="10" ht="14.25" customHeight="1">
      <c r="A10" s="29" t="s">
        <v>46</v>
      </c>
      <c r="B10" s="29" t="s">
        <v>47</v>
      </c>
      <c r="C10" s="30"/>
      <c r="D10" s="29"/>
      <c r="E10" s="29"/>
      <c r="F10" s="29"/>
      <c r="G10" s="29"/>
      <c r="H10" s="29"/>
      <c r="I10" s="29"/>
      <c r="J10" s="31">
        <v>12.0</v>
      </c>
      <c r="K10" s="32">
        <v>19.0</v>
      </c>
      <c r="L10" s="6"/>
      <c r="M10" s="31" t="str">
        <f t="shared" si="1"/>
        <v/>
      </c>
      <c r="N10" s="31" t="str">
        <f t="shared" si="2"/>
        <v/>
      </c>
      <c r="O10" s="31">
        <f t="shared" si="3"/>
        <v>19</v>
      </c>
      <c r="P10" s="31" t="str">
        <f>IF(O10="","",VLOOKUP(O10,'bodovna lista'!$B$3:$C$8,2,1))</f>
        <v>F</v>
      </c>
      <c r="R10" s="34">
        <f t="shared" si="4"/>
        <v>19</v>
      </c>
      <c r="U10" s="34" t="str">
        <f t="shared" si="5"/>
        <v/>
      </c>
      <c r="X10" s="34" t="str">
        <f t="shared" si="6"/>
        <v/>
      </c>
      <c r="Y10" s="34" t="str">
        <f t="shared" si="7"/>
        <v/>
      </c>
      <c r="Z10" s="34">
        <f t="shared" si="8"/>
        <v>19</v>
      </c>
    </row>
    <row r="11" ht="14.25" customHeight="1">
      <c r="A11" s="29" t="s">
        <v>48</v>
      </c>
      <c r="B11" s="29" t="s">
        <v>49</v>
      </c>
      <c r="C11" s="30"/>
      <c r="D11" s="29"/>
      <c r="E11" s="29"/>
      <c r="F11" s="29"/>
      <c r="G11" s="29"/>
      <c r="H11" s="29"/>
      <c r="I11" s="29"/>
      <c r="J11" s="31"/>
      <c r="K11" s="36"/>
      <c r="L11" s="6"/>
      <c r="M11" s="31" t="str">
        <f t="shared" si="1"/>
        <v/>
      </c>
      <c r="N11" s="31" t="str">
        <f t="shared" si="2"/>
        <v/>
      </c>
      <c r="O11" s="31" t="str">
        <f t="shared" si="3"/>
        <v/>
      </c>
      <c r="P11" s="31" t="str">
        <f>IF(O11="","",VLOOKUP(O11,'bodovna lista'!$B$3:$C$8,2,1))</f>
        <v/>
      </c>
      <c r="R11" s="34" t="str">
        <f t="shared" si="4"/>
        <v/>
      </c>
      <c r="U11" s="34" t="str">
        <f t="shared" si="5"/>
        <v/>
      </c>
      <c r="V11" s="34"/>
      <c r="W11" s="34"/>
      <c r="X11" s="34" t="str">
        <f t="shared" si="6"/>
        <v/>
      </c>
      <c r="Y11" s="34" t="str">
        <f t="shared" si="7"/>
        <v/>
      </c>
      <c r="Z11" s="34" t="str">
        <f t="shared" si="8"/>
        <v/>
      </c>
    </row>
    <row r="12" ht="14.25" customHeight="1">
      <c r="A12" s="29" t="s">
        <v>50</v>
      </c>
      <c r="B12" s="29" t="s">
        <v>51</v>
      </c>
      <c r="C12" s="30"/>
      <c r="D12" s="29"/>
      <c r="E12" s="29"/>
      <c r="F12" s="29"/>
      <c r="G12" s="29"/>
      <c r="H12" s="29"/>
      <c r="I12" s="29"/>
      <c r="J12" s="31"/>
      <c r="K12" s="36"/>
      <c r="L12" s="6"/>
      <c r="M12" s="31" t="str">
        <f t="shared" si="1"/>
        <v/>
      </c>
      <c r="N12" s="31" t="str">
        <f t="shared" si="2"/>
        <v/>
      </c>
      <c r="O12" s="31" t="str">
        <f t="shared" si="3"/>
        <v/>
      </c>
      <c r="P12" s="31" t="str">
        <f>IF(O12="","",VLOOKUP(O12,'bodovna lista'!$B$3:$C$8,2,1))</f>
        <v/>
      </c>
      <c r="R12" s="34" t="str">
        <f t="shared" si="4"/>
        <v/>
      </c>
      <c r="U12" s="34" t="str">
        <f t="shared" si="5"/>
        <v/>
      </c>
      <c r="X12" s="34" t="str">
        <f t="shared" si="6"/>
        <v/>
      </c>
      <c r="Y12" s="34" t="str">
        <f t="shared" si="7"/>
        <v/>
      </c>
      <c r="Z12" s="34" t="str">
        <f t="shared" si="8"/>
        <v/>
      </c>
    </row>
    <row r="13" ht="14.25" customHeight="1">
      <c r="A13" s="29" t="s">
        <v>52</v>
      </c>
      <c r="B13" s="29" t="s">
        <v>53</v>
      </c>
      <c r="C13" s="30"/>
      <c r="D13" s="29"/>
      <c r="E13" s="29"/>
      <c r="F13" s="29"/>
      <c r="G13" s="29"/>
      <c r="H13" s="29"/>
      <c r="I13" s="29"/>
      <c r="J13" s="31"/>
      <c r="K13" s="36"/>
      <c r="L13" s="6"/>
      <c r="M13" s="31" t="str">
        <f t="shared" si="1"/>
        <v/>
      </c>
      <c r="N13" s="31" t="str">
        <f t="shared" si="2"/>
        <v/>
      </c>
      <c r="O13" s="31" t="str">
        <f t="shared" si="3"/>
        <v/>
      </c>
      <c r="P13" s="31" t="str">
        <f>IF(O13="","",VLOOKUP(O13,'bodovna lista'!$B$3:$C$8,2,1))</f>
        <v/>
      </c>
      <c r="R13" s="34" t="str">
        <f t="shared" si="4"/>
        <v/>
      </c>
      <c r="U13" s="34" t="str">
        <f t="shared" si="5"/>
        <v/>
      </c>
      <c r="X13" s="34" t="str">
        <f t="shared" si="6"/>
        <v/>
      </c>
      <c r="Y13" s="34" t="str">
        <f t="shared" si="7"/>
        <v/>
      </c>
      <c r="Z13" s="34" t="str">
        <f t="shared" si="8"/>
        <v/>
      </c>
    </row>
    <row r="14" ht="14.25" customHeight="1">
      <c r="A14" s="29" t="s">
        <v>54</v>
      </c>
      <c r="B14" s="29" t="s">
        <v>55</v>
      </c>
      <c r="C14" s="30"/>
      <c r="D14" s="29"/>
      <c r="E14" s="29"/>
      <c r="F14" s="29"/>
      <c r="G14" s="29"/>
      <c r="H14" s="29"/>
      <c r="I14" s="29"/>
      <c r="J14" s="31"/>
      <c r="K14" s="36"/>
      <c r="L14" s="6"/>
      <c r="M14" s="31" t="str">
        <f t="shared" si="1"/>
        <v/>
      </c>
      <c r="N14" s="31" t="str">
        <f t="shared" si="2"/>
        <v/>
      </c>
      <c r="O14" s="31" t="str">
        <f t="shared" si="3"/>
        <v/>
      </c>
      <c r="P14" s="31" t="str">
        <f>IF(O14="","",VLOOKUP(O14,'bodovna lista'!$B$3:$C$8,2,1))</f>
        <v/>
      </c>
      <c r="R14" s="34" t="str">
        <f t="shared" si="4"/>
        <v/>
      </c>
      <c r="U14" s="34" t="str">
        <f t="shared" si="5"/>
        <v/>
      </c>
      <c r="X14" s="34" t="str">
        <f t="shared" si="6"/>
        <v/>
      </c>
      <c r="Y14" s="34" t="str">
        <f t="shared" si="7"/>
        <v/>
      </c>
      <c r="Z14" s="34" t="str">
        <f t="shared" si="8"/>
        <v/>
      </c>
    </row>
    <row r="15" ht="14.25" customHeight="1">
      <c r="A15" s="29" t="s">
        <v>56</v>
      </c>
      <c r="B15" s="29" t="s">
        <v>57</v>
      </c>
      <c r="C15" s="30"/>
      <c r="D15" s="29"/>
      <c r="E15" s="29"/>
      <c r="F15" s="29"/>
      <c r="G15" s="29"/>
      <c r="H15" s="29"/>
      <c r="I15" s="29"/>
      <c r="J15" s="31">
        <v>15.0</v>
      </c>
      <c r="K15" s="32">
        <v>19.0</v>
      </c>
      <c r="L15" s="6"/>
      <c r="M15" s="31">
        <f t="shared" si="1"/>
        <v>0.5</v>
      </c>
      <c r="N15" s="31" t="str">
        <f t="shared" si="2"/>
        <v/>
      </c>
      <c r="O15" s="31">
        <f t="shared" si="3"/>
        <v>19.5</v>
      </c>
      <c r="P15" s="31" t="str">
        <f>IF(O15="","",VLOOKUP(O15,'bodovna lista'!$B$3:$C$8,2,1))</f>
        <v>F</v>
      </c>
      <c r="R15" s="34">
        <f t="shared" si="4"/>
        <v>19</v>
      </c>
      <c r="S15" s="35">
        <v>0.5</v>
      </c>
      <c r="T15" s="35">
        <v>0.0</v>
      </c>
      <c r="U15" s="34">
        <f t="shared" si="5"/>
        <v>0.5</v>
      </c>
      <c r="V15" s="34"/>
      <c r="W15" s="34"/>
      <c r="X15" s="34" t="str">
        <f t="shared" si="6"/>
        <v/>
      </c>
      <c r="Y15" s="34">
        <f t="shared" si="7"/>
        <v>0.5</v>
      </c>
      <c r="Z15" s="34">
        <f t="shared" si="8"/>
        <v>19.5</v>
      </c>
    </row>
    <row r="16" ht="14.25" customHeight="1">
      <c r="A16" s="29" t="s">
        <v>58</v>
      </c>
      <c r="B16" s="29" t="s">
        <v>59</v>
      </c>
      <c r="C16" s="30"/>
      <c r="D16" s="29"/>
      <c r="E16" s="29"/>
      <c r="F16" s="29"/>
      <c r="G16" s="29"/>
      <c r="H16" s="29"/>
      <c r="I16" s="29"/>
      <c r="J16" s="31"/>
      <c r="K16" s="36"/>
      <c r="L16" s="6"/>
      <c r="M16" s="31" t="str">
        <f t="shared" si="1"/>
        <v/>
      </c>
      <c r="N16" s="31" t="str">
        <f t="shared" si="2"/>
        <v/>
      </c>
      <c r="O16" s="31" t="str">
        <f t="shared" si="3"/>
        <v/>
      </c>
      <c r="P16" s="31" t="str">
        <f>IF(O16="","",VLOOKUP(O16,'bodovna lista'!$B$3:$C$8,2,1))</f>
        <v/>
      </c>
      <c r="R16" s="34" t="str">
        <f t="shared" si="4"/>
        <v/>
      </c>
      <c r="U16" s="34" t="str">
        <f t="shared" si="5"/>
        <v/>
      </c>
      <c r="X16" s="34" t="str">
        <f t="shared" si="6"/>
        <v/>
      </c>
      <c r="Y16" s="34" t="str">
        <f t="shared" si="7"/>
        <v/>
      </c>
      <c r="Z16" s="34" t="str">
        <f t="shared" si="8"/>
        <v/>
      </c>
    </row>
    <row r="17" ht="14.25" customHeight="1">
      <c r="A17" s="29" t="s">
        <v>60</v>
      </c>
      <c r="B17" s="29" t="s">
        <v>61</v>
      </c>
      <c r="C17" s="30"/>
      <c r="D17" s="29"/>
      <c r="E17" s="29"/>
      <c r="F17" s="29"/>
      <c r="G17" s="29"/>
      <c r="H17" s="29"/>
      <c r="I17" s="29"/>
      <c r="J17" s="31"/>
      <c r="K17" s="36"/>
      <c r="L17" s="6"/>
      <c r="M17" s="31" t="str">
        <f t="shared" si="1"/>
        <v/>
      </c>
      <c r="N17" s="31" t="str">
        <f t="shared" si="2"/>
        <v/>
      </c>
      <c r="O17" s="31" t="str">
        <f t="shared" si="3"/>
        <v/>
      </c>
      <c r="P17" s="31" t="str">
        <f>IF(O17="","",VLOOKUP(O17,'bodovna lista'!$B$3:$C$8,2,1))</f>
        <v/>
      </c>
      <c r="R17" s="34" t="str">
        <f t="shared" si="4"/>
        <v/>
      </c>
      <c r="U17" s="34" t="str">
        <f t="shared" si="5"/>
        <v/>
      </c>
      <c r="X17" s="34" t="str">
        <f t="shared" si="6"/>
        <v/>
      </c>
      <c r="Y17" s="34" t="str">
        <f t="shared" si="7"/>
        <v/>
      </c>
      <c r="Z17" s="34" t="str">
        <f t="shared" si="8"/>
        <v/>
      </c>
    </row>
    <row r="18" ht="14.25" customHeight="1">
      <c r="A18" s="29" t="s">
        <v>62</v>
      </c>
      <c r="B18" s="29" t="s">
        <v>63</v>
      </c>
      <c r="C18" s="30"/>
      <c r="D18" s="37"/>
      <c r="E18" s="37"/>
      <c r="F18" s="37"/>
      <c r="G18" s="37"/>
      <c r="H18" s="37"/>
      <c r="I18" s="37"/>
      <c r="J18" s="38">
        <v>22.0</v>
      </c>
      <c r="K18" s="39">
        <v>15.0</v>
      </c>
      <c r="L18" s="9"/>
      <c r="M18" s="31">
        <f t="shared" si="1"/>
        <v>12.5</v>
      </c>
      <c r="N18" s="31">
        <f t="shared" si="2"/>
        <v>23</v>
      </c>
      <c r="O18" s="38">
        <f t="shared" si="3"/>
        <v>45</v>
      </c>
      <c r="P18" s="31" t="str">
        <f>IF(O18="","",VLOOKUP(O18,'bodovna lista'!$B$3:$C$8,2,1))</f>
        <v>E</v>
      </c>
      <c r="R18" s="34">
        <f t="shared" si="4"/>
        <v>22</v>
      </c>
      <c r="S18" s="40">
        <v>0.5</v>
      </c>
      <c r="T18" s="40">
        <v>12.0</v>
      </c>
      <c r="U18" s="34">
        <f t="shared" si="5"/>
        <v>12.5</v>
      </c>
      <c r="V18" s="40">
        <v>14.0</v>
      </c>
      <c r="W18" s="40">
        <v>9.0</v>
      </c>
      <c r="X18" s="34">
        <f t="shared" si="6"/>
        <v>23</v>
      </c>
      <c r="Y18" s="34">
        <f t="shared" si="7"/>
        <v>23</v>
      </c>
      <c r="Z18" s="34">
        <f t="shared" si="8"/>
        <v>45</v>
      </c>
    </row>
    <row r="19" ht="14.25" customHeight="1">
      <c r="A19" s="29" t="s">
        <v>64</v>
      </c>
      <c r="B19" s="29" t="s">
        <v>65</v>
      </c>
      <c r="C19" s="30"/>
      <c r="D19" s="29"/>
      <c r="E19" s="29"/>
      <c r="F19" s="29"/>
      <c r="G19" s="29"/>
      <c r="H19" s="29"/>
      <c r="I19" s="29"/>
      <c r="J19" s="31"/>
      <c r="K19" s="36"/>
      <c r="L19" s="6"/>
      <c r="M19" s="31" t="str">
        <f t="shared" si="1"/>
        <v/>
      </c>
      <c r="N19" s="31" t="str">
        <f t="shared" si="2"/>
        <v/>
      </c>
      <c r="O19" s="31" t="str">
        <f t="shared" si="3"/>
        <v/>
      </c>
      <c r="P19" s="31" t="str">
        <f>IF(O19="","",VLOOKUP(O19,'bodovna lista'!$B$3:$C$8,2,1))</f>
        <v/>
      </c>
      <c r="R19" s="34" t="str">
        <f t="shared" si="4"/>
        <v/>
      </c>
      <c r="S19" s="34"/>
      <c r="U19" s="34" t="str">
        <f t="shared" si="5"/>
        <v/>
      </c>
      <c r="V19" s="34"/>
      <c r="W19" s="34"/>
      <c r="X19" s="34" t="str">
        <f t="shared" si="6"/>
        <v/>
      </c>
      <c r="Y19" s="34" t="str">
        <f t="shared" si="7"/>
        <v/>
      </c>
      <c r="Z19" s="34" t="str">
        <f t="shared" si="8"/>
        <v/>
      </c>
    </row>
    <row r="20" ht="14.25" customHeight="1">
      <c r="A20" s="29" t="s">
        <v>66</v>
      </c>
      <c r="B20" s="29" t="s">
        <v>67</v>
      </c>
      <c r="C20" s="30"/>
      <c r="D20" s="29"/>
      <c r="E20" s="29"/>
      <c r="F20" s="29"/>
      <c r="G20" s="29"/>
      <c r="H20" s="29"/>
      <c r="I20" s="29"/>
      <c r="J20" s="31">
        <v>13.5</v>
      </c>
      <c r="K20" s="32">
        <v>17.0</v>
      </c>
      <c r="L20" s="6"/>
      <c r="M20" s="31">
        <f t="shared" si="1"/>
        <v>3.5</v>
      </c>
      <c r="N20" s="31">
        <f t="shared" si="2"/>
        <v>19</v>
      </c>
      <c r="O20" s="31">
        <f t="shared" si="3"/>
        <v>36</v>
      </c>
      <c r="P20" s="31" t="str">
        <f>IF(O20="","",VLOOKUP(O20,'bodovna lista'!$B$3:$C$8,2,1))</f>
        <v>F</v>
      </c>
      <c r="R20" s="34">
        <f t="shared" si="4"/>
        <v>17</v>
      </c>
      <c r="S20" s="40">
        <v>3.5</v>
      </c>
      <c r="U20" s="34">
        <f t="shared" si="5"/>
        <v>3.5</v>
      </c>
      <c r="V20" s="40">
        <v>9.0</v>
      </c>
      <c r="W20" s="40">
        <v>10.0</v>
      </c>
      <c r="X20" s="34">
        <f t="shared" si="6"/>
        <v>19</v>
      </c>
      <c r="Y20" s="34">
        <f t="shared" si="7"/>
        <v>19</v>
      </c>
      <c r="Z20" s="34">
        <f t="shared" si="8"/>
        <v>36</v>
      </c>
    </row>
    <row r="21" ht="14.2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M21" s="34"/>
      <c r="N21" s="34"/>
      <c r="O21" s="34" t="str">
        <f t="shared" si="3"/>
        <v/>
      </c>
      <c r="P21" s="25" t="str">
        <f>IF(O21="","",VLOOKUP(O21,'bodovna lista'!B16:C21,2,1))</f>
        <v/>
      </c>
      <c r="Q21" s="34"/>
      <c r="R21" s="34" t="str">
        <f t="shared" si="4"/>
        <v/>
      </c>
      <c r="U21" s="34" t="str">
        <f t="shared" si="5"/>
        <v/>
      </c>
      <c r="X21" s="34" t="str">
        <f t="shared" si="6"/>
        <v/>
      </c>
      <c r="Z21" s="34" t="str">
        <f t="shared" si="8"/>
        <v/>
      </c>
    </row>
    <row r="22" ht="14.2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M22" s="34"/>
      <c r="N22" s="34"/>
      <c r="O22" s="34"/>
      <c r="P22" s="25"/>
      <c r="Q22" s="34"/>
      <c r="R22" s="34" t="str">
        <f t="shared" si="4"/>
        <v/>
      </c>
      <c r="U22" s="34" t="str">
        <f t="shared" si="5"/>
        <v/>
      </c>
      <c r="X22" s="34" t="str">
        <f t="shared" si="6"/>
        <v/>
      </c>
      <c r="Z22" s="34" t="str">
        <f t="shared" si="8"/>
        <v/>
      </c>
    </row>
    <row r="23" ht="14.2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M23" s="34"/>
      <c r="N23" s="34"/>
      <c r="O23" s="34"/>
      <c r="P23" s="25"/>
      <c r="Q23" s="34"/>
      <c r="R23" s="34" t="str">
        <f t="shared" si="4"/>
        <v/>
      </c>
      <c r="U23" s="34" t="str">
        <f t="shared" si="5"/>
        <v/>
      </c>
      <c r="X23" s="34" t="str">
        <f t="shared" si="6"/>
        <v/>
      </c>
      <c r="Z23" s="34" t="str">
        <f t="shared" si="8"/>
        <v/>
      </c>
    </row>
    <row r="24" ht="14.2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M24" s="34"/>
      <c r="N24" s="34"/>
      <c r="O24" s="34"/>
      <c r="P24" s="25"/>
      <c r="Q24" s="34"/>
      <c r="R24" s="34" t="str">
        <f t="shared" si="4"/>
        <v/>
      </c>
      <c r="U24" s="34" t="str">
        <f t="shared" si="5"/>
        <v/>
      </c>
      <c r="X24" s="34" t="str">
        <f t="shared" si="6"/>
        <v/>
      </c>
      <c r="Z24" s="34" t="str">
        <f t="shared" si="8"/>
        <v/>
      </c>
    </row>
    <row r="25" ht="14.2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M25" s="34"/>
      <c r="N25" s="34"/>
      <c r="O25" s="34"/>
      <c r="P25" s="25"/>
      <c r="Q25" s="34"/>
      <c r="R25" s="34" t="str">
        <f t="shared" si="4"/>
        <v/>
      </c>
      <c r="U25" s="34" t="str">
        <f t="shared" si="5"/>
        <v/>
      </c>
      <c r="X25" s="34" t="str">
        <f t="shared" si="6"/>
        <v/>
      </c>
      <c r="Z25" s="34" t="str">
        <f t="shared" si="8"/>
        <v/>
      </c>
    </row>
    <row r="26" ht="14.2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M26" s="34"/>
      <c r="N26" s="34"/>
      <c r="O26" s="34"/>
      <c r="P26" s="25"/>
      <c r="Q26" s="34"/>
      <c r="R26" s="34" t="str">
        <f t="shared" si="4"/>
        <v/>
      </c>
      <c r="U26" s="34" t="str">
        <f t="shared" si="5"/>
        <v/>
      </c>
      <c r="X26" s="34" t="str">
        <f t="shared" si="6"/>
        <v/>
      </c>
      <c r="Z26" s="34" t="str">
        <f t="shared" si="8"/>
        <v/>
      </c>
    </row>
    <row r="27" ht="14.2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25"/>
      <c r="Q27" s="34"/>
      <c r="R27" s="34" t="str">
        <f t="shared" si="4"/>
        <v/>
      </c>
      <c r="U27" s="34" t="str">
        <f t="shared" si="5"/>
        <v/>
      </c>
      <c r="X27" s="34" t="str">
        <f t="shared" si="6"/>
        <v/>
      </c>
      <c r="Z27" s="34" t="str">
        <f t="shared" si="8"/>
        <v/>
      </c>
    </row>
    <row r="28" ht="14.2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M28" s="34"/>
      <c r="N28" s="34"/>
      <c r="O28" s="34"/>
      <c r="P28" s="25"/>
      <c r="Q28" s="34"/>
      <c r="R28" s="34" t="str">
        <f t="shared" si="4"/>
        <v/>
      </c>
      <c r="U28" s="34" t="str">
        <f t="shared" si="5"/>
        <v/>
      </c>
      <c r="X28" s="34" t="str">
        <f t="shared" si="6"/>
        <v/>
      </c>
      <c r="Z28" s="34" t="str">
        <f t="shared" si="8"/>
        <v/>
      </c>
    </row>
    <row r="29" ht="14.2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M29" s="34"/>
      <c r="N29" s="34"/>
      <c r="O29" s="34"/>
      <c r="P29" s="25"/>
      <c r="Q29" s="34"/>
      <c r="R29" s="34" t="str">
        <f t="shared" si="4"/>
        <v/>
      </c>
      <c r="U29" s="34" t="str">
        <f t="shared" si="5"/>
        <v/>
      </c>
      <c r="X29" s="34" t="str">
        <f t="shared" si="6"/>
        <v/>
      </c>
      <c r="Z29" s="34" t="str">
        <f t="shared" si="8"/>
        <v/>
      </c>
    </row>
    <row r="30" ht="14.2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M30" s="34"/>
      <c r="N30" s="34"/>
      <c r="O30" s="34"/>
      <c r="P30" s="25"/>
      <c r="Q30" s="34"/>
      <c r="R30" s="34" t="str">
        <f t="shared" si="4"/>
        <v/>
      </c>
      <c r="U30" s="34" t="str">
        <f t="shared" si="5"/>
        <v/>
      </c>
      <c r="X30" s="34" t="str">
        <f t="shared" si="6"/>
        <v/>
      </c>
      <c r="Z30" s="34" t="str">
        <f t="shared" si="8"/>
        <v/>
      </c>
    </row>
    <row r="31" ht="14.2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M31" s="34"/>
      <c r="N31" s="34"/>
      <c r="O31" s="34"/>
      <c r="P31" s="25"/>
      <c r="Q31" s="34"/>
      <c r="R31" s="34" t="str">
        <f t="shared" si="4"/>
        <v/>
      </c>
      <c r="U31" s="34" t="str">
        <f t="shared" si="5"/>
        <v/>
      </c>
      <c r="X31" s="34" t="str">
        <f t="shared" si="6"/>
        <v/>
      </c>
      <c r="Z31" s="34" t="str">
        <f t="shared" si="8"/>
        <v/>
      </c>
    </row>
    <row r="32" ht="14.2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M32" s="34"/>
      <c r="N32" s="34"/>
      <c r="O32" s="34"/>
      <c r="P32" s="25"/>
      <c r="Q32" s="34"/>
      <c r="R32" s="34" t="str">
        <f t="shared" si="4"/>
        <v/>
      </c>
      <c r="U32" s="34" t="str">
        <f t="shared" si="5"/>
        <v/>
      </c>
      <c r="X32" s="34" t="str">
        <f t="shared" si="6"/>
        <v/>
      </c>
      <c r="Z32" s="34" t="str">
        <f t="shared" si="8"/>
        <v/>
      </c>
    </row>
    <row r="33" ht="14.2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M33" s="34"/>
      <c r="N33" s="34"/>
      <c r="O33" s="34"/>
      <c r="P33" s="25"/>
      <c r="Q33" s="34"/>
      <c r="R33" s="34" t="str">
        <f t="shared" si="4"/>
        <v/>
      </c>
      <c r="U33" s="34" t="str">
        <f t="shared" si="5"/>
        <v/>
      </c>
      <c r="X33" s="34" t="str">
        <f t="shared" si="6"/>
        <v/>
      </c>
      <c r="Z33" s="34" t="str">
        <f t="shared" si="8"/>
        <v/>
      </c>
    </row>
    <row r="34" ht="14.2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M34" s="34"/>
      <c r="N34" s="34"/>
      <c r="O34" s="34"/>
      <c r="P34" s="25"/>
      <c r="Q34" s="34"/>
      <c r="R34" s="34" t="str">
        <f t="shared" si="4"/>
        <v/>
      </c>
      <c r="U34" s="34" t="str">
        <f t="shared" si="5"/>
        <v/>
      </c>
      <c r="X34" s="34" t="str">
        <f t="shared" si="6"/>
        <v/>
      </c>
      <c r="Z34" s="34" t="str">
        <f t="shared" si="8"/>
        <v/>
      </c>
    </row>
    <row r="35" ht="14.25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M35" s="34"/>
      <c r="N35" s="34"/>
      <c r="O35" s="34"/>
      <c r="P35" s="25"/>
      <c r="Q35" s="34"/>
      <c r="R35" s="34" t="str">
        <f t="shared" si="4"/>
        <v/>
      </c>
      <c r="U35" s="34" t="str">
        <f t="shared" si="5"/>
        <v/>
      </c>
      <c r="X35" s="34" t="str">
        <f t="shared" si="6"/>
        <v/>
      </c>
      <c r="Z35" s="34" t="str">
        <f t="shared" si="8"/>
        <v/>
      </c>
    </row>
    <row r="36" ht="14.2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M36" s="34"/>
      <c r="N36" s="34"/>
      <c r="O36" s="34"/>
      <c r="P36" s="25"/>
      <c r="Q36" s="34"/>
      <c r="R36" s="34" t="str">
        <f t="shared" si="4"/>
        <v/>
      </c>
      <c r="U36" s="34" t="str">
        <f t="shared" si="5"/>
        <v/>
      </c>
      <c r="X36" s="34" t="str">
        <f t="shared" si="6"/>
        <v/>
      </c>
      <c r="Z36" s="34" t="str">
        <f t="shared" si="8"/>
        <v/>
      </c>
    </row>
    <row r="37" ht="14.2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M37" s="34"/>
      <c r="N37" s="34"/>
      <c r="O37" s="34"/>
      <c r="P37" s="25"/>
      <c r="Q37" s="34"/>
      <c r="R37" s="34" t="str">
        <f t="shared" si="4"/>
        <v/>
      </c>
      <c r="U37" s="34" t="str">
        <f t="shared" si="5"/>
        <v/>
      </c>
      <c r="X37" s="34" t="str">
        <f t="shared" si="6"/>
        <v/>
      </c>
      <c r="Z37" s="34" t="str">
        <f t="shared" si="8"/>
        <v/>
      </c>
    </row>
    <row r="38" ht="14.2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M38" s="34"/>
      <c r="N38" s="34"/>
      <c r="O38" s="34"/>
      <c r="P38" s="25"/>
      <c r="Q38" s="34"/>
      <c r="R38" s="34" t="str">
        <f t="shared" si="4"/>
        <v/>
      </c>
      <c r="U38" s="34" t="str">
        <f t="shared" si="5"/>
        <v/>
      </c>
      <c r="X38" s="34" t="str">
        <f t="shared" si="6"/>
        <v/>
      </c>
      <c r="Z38" s="34" t="str">
        <f t="shared" si="8"/>
        <v/>
      </c>
    </row>
    <row r="39" ht="14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M39" s="34"/>
      <c r="N39" s="34"/>
      <c r="O39" s="34"/>
      <c r="P39" s="25"/>
      <c r="Q39" s="34"/>
      <c r="R39" s="34" t="str">
        <f t="shared" si="4"/>
        <v/>
      </c>
      <c r="U39" s="34" t="str">
        <f t="shared" si="5"/>
        <v/>
      </c>
      <c r="X39" s="34" t="str">
        <f t="shared" si="6"/>
        <v/>
      </c>
      <c r="Z39" s="34" t="str">
        <f t="shared" si="8"/>
        <v/>
      </c>
    </row>
    <row r="40" ht="14.2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M40" s="34"/>
      <c r="N40" s="34"/>
      <c r="O40" s="34"/>
      <c r="P40" s="25"/>
      <c r="Q40" s="34"/>
      <c r="R40" s="34" t="str">
        <f t="shared" si="4"/>
        <v/>
      </c>
      <c r="U40" s="34" t="str">
        <f t="shared" si="5"/>
        <v/>
      </c>
      <c r="X40" s="34" t="str">
        <f t="shared" si="6"/>
        <v/>
      </c>
      <c r="Z40" s="34" t="str">
        <f t="shared" si="8"/>
        <v/>
      </c>
    </row>
    <row r="41" ht="14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M41" s="34"/>
      <c r="N41" s="34"/>
      <c r="O41" s="34"/>
      <c r="P41" s="25"/>
      <c r="Q41" s="34"/>
      <c r="R41" s="34" t="str">
        <f t="shared" si="4"/>
        <v/>
      </c>
      <c r="U41" s="34" t="str">
        <f t="shared" si="5"/>
        <v/>
      </c>
      <c r="X41" s="34" t="str">
        <f t="shared" si="6"/>
        <v/>
      </c>
      <c r="Z41" s="34" t="str">
        <f t="shared" si="8"/>
        <v/>
      </c>
    </row>
    <row r="42" ht="14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M42" s="34"/>
      <c r="N42" s="34"/>
      <c r="O42" s="34"/>
      <c r="P42" s="25"/>
      <c r="Q42" s="34"/>
      <c r="R42" s="34" t="str">
        <f t="shared" si="4"/>
        <v/>
      </c>
      <c r="U42" s="34" t="str">
        <f t="shared" si="5"/>
        <v/>
      </c>
      <c r="X42" s="34" t="str">
        <f t="shared" si="6"/>
        <v/>
      </c>
      <c r="Z42" s="34" t="str">
        <f t="shared" si="8"/>
        <v/>
      </c>
    </row>
    <row r="43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M43" s="34"/>
      <c r="N43" s="34"/>
      <c r="O43" s="34"/>
      <c r="P43" s="25"/>
      <c r="Q43" s="34"/>
      <c r="R43" s="34" t="str">
        <f t="shared" si="4"/>
        <v/>
      </c>
      <c r="U43" s="34" t="str">
        <f t="shared" si="5"/>
        <v/>
      </c>
      <c r="X43" s="34" t="str">
        <f t="shared" si="6"/>
        <v/>
      </c>
      <c r="Z43" s="34" t="str">
        <f t="shared" si="8"/>
        <v/>
      </c>
    </row>
    <row r="44" ht="14.2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M44" s="34"/>
      <c r="N44" s="34"/>
      <c r="O44" s="34"/>
      <c r="P44" s="25"/>
      <c r="Q44" s="34"/>
      <c r="R44" s="34" t="str">
        <f t="shared" si="4"/>
        <v/>
      </c>
      <c r="U44" s="34" t="str">
        <f t="shared" si="5"/>
        <v/>
      </c>
      <c r="X44" s="34" t="str">
        <f t="shared" si="6"/>
        <v/>
      </c>
      <c r="Z44" s="34" t="str">
        <f t="shared" si="8"/>
        <v/>
      </c>
    </row>
    <row r="45" ht="14.2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M45" s="34"/>
      <c r="N45" s="34"/>
      <c r="O45" s="34"/>
      <c r="P45" s="25"/>
      <c r="Q45" s="34"/>
      <c r="R45" s="34" t="str">
        <f t="shared" si="4"/>
        <v/>
      </c>
      <c r="U45" s="34" t="str">
        <f t="shared" si="5"/>
        <v/>
      </c>
      <c r="X45" s="34" t="str">
        <f t="shared" si="6"/>
        <v/>
      </c>
      <c r="Z45" s="34" t="str">
        <f t="shared" si="8"/>
        <v/>
      </c>
    </row>
    <row r="46" ht="14.2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M46" s="34"/>
      <c r="N46" s="34"/>
      <c r="O46" s="34"/>
      <c r="P46" s="25"/>
      <c r="Q46" s="34"/>
      <c r="R46" s="34" t="str">
        <f t="shared" si="4"/>
        <v/>
      </c>
      <c r="U46" s="34" t="str">
        <f t="shared" si="5"/>
        <v/>
      </c>
      <c r="X46" s="34" t="str">
        <f t="shared" si="6"/>
        <v/>
      </c>
      <c r="Z46" s="34" t="str">
        <f t="shared" si="8"/>
        <v/>
      </c>
    </row>
    <row r="47" ht="14.2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M47" s="34"/>
      <c r="N47" s="34"/>
      <c r="O47" s="34"/>
      <c r="P47" s="25"/>
      <c r="Q47" s="34"/>
      <c r="R47" s="34" t="str">
        <f t="shared" si="4"/>
        <v/>
      </c>
      <c r="U47" s="34" t="str">
        <f t="shared" si="5"/>
        <v/>
      </c>
      <c r="X47" s="34" t="str">
        <f t="shared" si="6"/>
        <v/>
      </c>
      <c r="Z47" s="34" t="str">
        <f t="shared" si="8"/>
        <v/>
      </c>
    </row>
    <row r="48" ht="14.2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M48" s="34"/>
      <c r="N48" s="34"/>
      <c r="O48" s="34"/>
      <c r="P48" s="25"/>
      <c r="Q48" s="34"/>
      <c r="R48" s="34" t="str">
        <f t="shared" si="4"/>
        <v/>
      </c>
      <c r="U48" s="34" t="str">
        <f t="shared" si="5"/>
        <v/>
      </c>
      <c r="X48" s="34" t="str">
        <f t="shared" si="6"/>
        <v/>
      </c>
      <c r="Z48" s="34" t="str">
        <f t="shared" si="8"/>
        <v/>
      </c>
    </row>
    <row r="49" ht="14.2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M49" s="34"/>
      <c r="N49" s="34"/>
      <c r="O49" s="34"/>
      <c r="P49" s="25"/>
      <c r="Q49" s="34"/>
      <c r="R49" s="34" t="str">
        <f t="shared" si="4"/>
        <v/>
      </c>
      <c r="U49" s="34" t="str">
        <f t="shared" si="5"/>
        <v/>
      </c>
      <c r="X49" s="34" t="str">
        <f t="shared" si="6"/>
        <v/>
      </c>
      <c r="Z49" s="34" t="str">
        <f t="shared" si="8"/>
        <v/>
      </c>
    </row>
    <row r="50" ht="14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M50" s="34"/>
      <c r="N50" s="34"/>
      <c r="O50" s="34"/>
      <c r="P50" s="25"/>
      <c r="Q50" s="34"/>
      <c r="R50" s="34" t="str">
        <f t="shared" si="4"/>
        <v/>
      </c>
      <c r="U50" s="34" t="str">
        <f t="shared" si="5"/>
        <v/>
      </c>
      <c r="X50" s="34" t="str">
        <f t="shared" si="6"/>
        <v/>
      </c>
      <c r="Z50" s="34" t="str">
        <f t="shared" si="8"/>
        <v/>
      </c>
    </row>
    <row r="51" ht="14.2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M51" s="34"/>
      <c r="N51" s="34"/>
      <c r="O51" s="34"/>
      <c r="P51" s="25"/>
      <c r="Q51" s="34"/>
      <c r="R51" s="34" t="str">
        <f t="shared" si="4"/>
        <v/>
      </c>
      <c r="U51" s="34" t="str">
        <f t="shared" si="5"/>
        <v/>
      </c>
      <c r="X51" s="34" t="str">
        <f t="shared" si="6"/>
        <v/>
      </c>
      <c r="Z51" s="34" t="str">
        <f t="shared" si="8"/>
        <v/>
      </c>
    </row>
    <row r="52" ht="14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M52" s="34"/>
      <c r="N52" s="34"/>
      <c r="O52" s="34"/>
      <c r="P52" s="25"/>
      <c r="Q52" s="34"/>
      <c r="R52" s="34" t="str">
        <f t="shared" si="4"/>
        <v/>
      </c>
      <c r="U52" s="34" t="str">
        <f t="shared" si="5"/>
        <v/>
      </c>
      <c r="X52" s="34" t="str">
        <f t="shared" si="6"/>
        <v/>
      </c>
      <c r="Z52" s="34" t="str">
        <f t="shared" si="8"/>
        <v/>
      </c>
    </row>
    <row r="53" ht="14.2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M53" s="34"/>
      <c r="N53" s="34"/>
      <c r="O53" s="34"/>
      <c r="P53" s="25"/>
      <c r="Q53" s="34"/>
      <c r="R53" s="34" t="str">
        <f t="shared" si="4"/>
        <v/>
      </c>
      <c r="U53" s="34" t="str">
        <f t="shared" si="5"/>
        <v/>
      </c>
      <c r="X53" s="34" t="str">
        <f t="shared" si="6"/>
        <v/>
      </c>
      <c r="Z53" s="34" t="str">
        <f t="shared" si="8"/>
        <v/>
      </c>
    </row>
    <row r="54" ht="14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M54" s="34"/>
      <c r="N54" s="34"/>
      <c r="O54" s="34"/>
      <c r="P54" s="25"/>
      <c r="Q54" s="34"/>
      <c r="R54" s="34" t="str">
        <f t="shared" si="4"/>
        <v/>
      </c>
      <c r="U54" s="34" t="str">
        <f t="shared" si="5"/>
        <v/>
      </c>
      <c r="X54" s="34" t="str">
        <f t="shared" si="6"/>
        <v/>
      </c>
      <c r="Z54" s="34" t="str">
        <f t="shared" si="8"/>
        <v/>
      </c>
    </row>
    <row r="55" ht="14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M55" s="34"/>
      <c r="N55" s="34"/>
      <c r="O55" s="34"/>
      <c r="P55" s="25"/>
      <c r="Q55" s="34"/>
      <c r="R55" s="34" t="str">
        <f t="shared" si="4"/>
        <v/>
      </c>
      <c r="U55" s="34" t="str">
        <f t="shared" si="5"/>
        <v/>
      </c>
      <c r="X55" s="34" t="str">
        <f t="shared" si="6"/>
        <v/>
      </c>
      <c r="Z55" s="34" t="str">
        <f t="shared" si="8"/>
        <v/>
      </c>
    </row>
    <row r="56" ht="14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M56" s="34"/>
      <c r="N56" s="34"/>
      <c r="O56" s="34"/>
      <c r="P56" s="25"/>
      <c r="Q56" s="34"/>
      <c r="R56" s="34" t="str">
        <f t="shared" si="4"/>
        <v/>
      </c>
      <c r="U56" s="34" t="str">
        <f t="shared" si="5"/>
        <v/>
      </c>
      <c r="X56" s="34" t="str">
        <f t="shared" si="6"/>
        <v/>
      </c>
      <c r="Z56" s="34" t="str">
        <f t="shared" si="8"/>
        <v/>
      </c>
    </row>
    <row r="57" ht="14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M57" s="34"/>
      <c r="N57" s="34"/>
      <c r="O57" s="34"/>
      <c r="P57" s="25"/>
      <c r="Q57" s="34"/>
      <c r="R57" s="34" t="str">
        <f t="shared" si="4"/>
        <v/>
      </c>
      <c r="U57" s="34" t="str">
        <f t="shared" si="5"/>
        <v/>
      </c>
      <c r="X57" s="34" t="str">
        <f t="shared" si="6"/>
        <v/>
      </c>
      <c r="Z57" s="34" t="str">
        <f t="shared" si="8"/>
        <v/>
      </c>
    </row>
    <row r="58" ht="14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M58" s="34"/>
      <c r="N58" s="34"/>
      <c r="O58" s="34"/>
      <c r="P58" s="25"/>
      <c r="Q58" s="34"/>
      <c r="R58" s="34" t="str">
        <f t="shared" si="4"/>
        <v/>
      </c>
      <c r="U58" s="34" t="str">
        <f t="shared" si="5"/>
        <v/>
      </c>
      <c r="X58" s="34" t="str">
        <f t="shared" si="6"/>
        <v/>
      </c>
      <c r="Z58" s="34" t="str">
        <f t="shared" si="8"/>
        <v/>
      </c>
    </row>
    <row r="59" ht="14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M59" s="34"/>
      <c r="N59" s="34"/>
      <c r="O59" s="34"/>
      <c r="P59" s="25"/>
      <c r="Q59" s="34"/>
      <c r="R59" s="34" t="str">
        <f t="shared" si="4"/>
        <v/>
      </c>
      <c r="U59" s="34" t="str">
        <f t="shared" si="5"/>
        <v/>
      </c>
      <c r="X59" s="34" t="str">
        <f t="shared" si="6"/>
        <v/>
      </c>
      <c r="Z59" s="34" t="str">
        <f t="shared" si="8"/>
        <v/>
      </c>
    </row>
    <row r="60" ht="14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M60" s="34"/>
      <c r="N60" s="34"/>
      <c r="O60" s="34"/>
      <c r="P60" s="25"/>
      <c r="Q60" s="34"/>
      <c r="R60" s="34" t="str">
        <f t="shared" si="4"/>
        <v/>
      </c>
      <c r="U60" s="34" t="str">
        <f t="shared" si="5"/>
        <v/>
      </c>
      <c r="X60" s="34" t="str">
        <f t="shared" si="6"/>
        <v/>
      </c>
      <c r="Z60" s="34" t="str">
        <f t="shared" si="8"/>
        <v/>
      </c>
    </row>
    <row r="61" ht="14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M61" s="34"/>
      <c r="N61" s="34"/>
      <c r="O61" s="34"/>
      <c r="P61" s="25"/>
      <c r="Q61" s="34"/>
      <c r="R61" s="34" t="str">
        <f t="shared" si="4"/>
        <v/>
      </c>
      <c r="U61" s="34" t="str">
        <f t="shared" si="5"/>
        <v/>
      </c>
      <c r="X61" s="34" t="str">
        <f t="shared" si="6"/>
        <v/>
      </c>
      <c r="Z61" s="34" t="str">
        <f t="shared" si="8"/>
        <v/>
      </c>
    </row>
    <row r="62" ht="14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M62" s="34"/>
      <c r="N62" s="34"/>
      <c r="O62" s="34"/>
      <c r="P62" s="25"/>
      <c r="Q62" s="34"/>
      <c r="R62" s="34" t="str">
        <f t="shared" si="4"/>
        <v/>
      </c>
      <c r="U62" s="34" t="str">
        <f t="shared" si="5"/>
        <v/>
      </c>
      <c r="X62" s="34" t="str">
        <f t="shared" si="6"/>
        <v/>
      </c>
      <c r="Z62" s="34" t="str">
        <f t="shared" si="8"/>
        <v/>
      </c>
    </row>
    <row r="63" ht="14.2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M63" s="34"/>
      <c r="N63" s="34"/>
      <c r="O63" s="34"/>
      <c r="P63" s="25"/>
      <c r="Q63" s="34"/>
      <c r="R63" s="34" t="str">
        <f t="shared" si="4"/>
        <v/>
      </c>
      <c r="U63" s="34" t="str">
        <f t="shared" si="5"/>
        <v/>
      </c>
      <c r="X63" s="34" t="str">
        <f t="shared" si="6"/>
        <v/>
      </c>
      <c r="Z63" s="34" t="str">
        <f t="shared" si="8"/>
        <v/>
      </c>
    </row>
    <row r="64" ht="14.2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M64" s="34"/>
      <c r="N64" s="34"/>
      <c r="O64" s="34"/>
      <c r="P64" s="25"/>
      <c r="Q64" s="34"/>
      <c r="R64" s="34" t="str">
        <f t="shared" si="4"/>
        <v/>
      </c>
      <c r="U64" s="34" t="str">
        <f t="shared" si="5"/>
        <v/>
      </c>
      <c r="X64" s="34" t="str">
        <f t="shared" si="6"/>
        <v/>
      </c>
      <c r="Z64" s="34" t="str">
        <f t="shared" si="8"/>
        <v/>
      </c>
    </row>
    <row r="65" ht="14.2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M65" s="34"/>
      <c r="N65" s="34"/>
      <c r="O65" s="34"/>
      <c r="P65" s="25"/>
      <c r="Q65" s="34"/>
      <c r="R65" s="34" t="str">
        <f t="shared" si="4"/>
        <v/>
      </c>
      <c r="U65" s="34" t="str">
        <f t="shared" si="5"/>
        <v/>
      </c>
      <c r="X65" s="34" t="str">
        <f t="shared" si="6"/>
        <v/>
      </c>
      <c r="Z65" s="34" t="str">
        <f t="shared" si="8"/>
        <v/>
      </c>
    </row>
    <row r="66" ht="14.2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M66" s="34"/>
      <c r="N66" s="34"/>
      <c r="O66" s="34"/>
      <c r="P66" s="25"/>
      <c r="Q66" s="34"/>
      <c r="R66" s="34" t="str">
        <f t="shared" si="4"/>
        <v/>
      </c>
      <c r="U66" s="34" t="str">
        <f t="shared" si="5"/>
        <v/>
      </c>
      <c r="X66" s="34" t="str">
        <f t="shared" si="6"/>
        <v/>
      </c>
      <c r="Z66" s="34" t="str">
        <f t="shared" si="8"/>
        <v/>
      </c>
    </row>
    <row r="67" ht="14.2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M67" s="34"/>
      <c r="N67" s="34"/>
      <c r="O67" s="34"/>
      <c r="P67" s="25"/>
      <c r="Q67" s="34"/>
      <c r="R67" s="34" t="str">
        <f t="shared" si="4"/>
        <v/>
      </c>
      <c r="U67" s="34" t="str">
        <f t="shared" si="5"/>
        <v/>
      </c>
      <c r="X67" s="34" t="str">
        <f t="shared" si="6"/>
        <v/>
      </c>
      <c r="Z67" s="34" t="str">
        <f t="shared" si="8"/>
        <v/>
      </c>
    </row>
    <row r="68" ht="14.2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M68" s="34"/>
      <c r="N68" s="34"/>
      <c r="O68" s="34"/>
      <c r="P68" s="25"/>
      <c r="Q68" s="34"/>
      <c r="R68" s="34" t="str">
        <f t="shared" si="4"/>
        <v/>
      </c>
      <c r="U68" s="34" t="str">
        <f t="shared" si="5"/>
        <v/>
      </c>
      <c r="X68" s="34" t="str">
        <f t="shared" si="6"/>
        <v/>
      </c>
      <c r="Z68" s="34" t="str">
        <f t="shared" si="8"/>
        <v/>
      </c>
    </row>
    <row r="69" ht="14.2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M69" s="34"/>
      <c r="N69" s="34"/>
      <c r="O69" s="34"/>
      <c r="P69" s="25"/>
      <c r="Q69" s="34"/>
      <c r="R69" s="34" t="str">
        <f t="shared" si="4"/>
        <v/>
      </c>
      <c r="U69" s="34" t="str">
        <f t="shared" si="5"/>
        <v/>
      </c>
      <c r="X69" s="34" t="str">
        <f t="shared" si="6"/>
        <v/>
      </c>
      <c r="Z69" s="34" t="str">
        <f t="shared" si="8"/>
        <v/>
      </c>
    </row>
    <row r="70" ht="14.2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M70" s="34"/>
      <c r="N70" s="34"/>
      <c r="O70" s="34"/>
      <c r="P70" s="25"/>
      <c r="Q70" s="34"/>
      <c r="R70" s="34" t="str">
        <f t="shared" si="4"/>
        <v/>
      </c>
      <c r="U70" s="34" t="str">
        <f t="shared" si="5"/>
        <v/>
      </c>
      <c r="X70" s="34" t="str">
        <f t="shared" si="6"/>
        <v/>
      </c>
      <c r="Z70" s="34" t="str">
        <f t="shared" si="8"/>
        <v/>
      </c>
    </row>
    <row r="71" ht="14.2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0"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64:L64"/>
    <mergeCell ref="K65:L65"/>
    <mergeCell ref="K66:L66"/>
    <mergeCell ref="K67:L67"/>
    <mergeCell ref="K68:L68"/>
    <mergeCell ref="K69:L69"/>
    <mergeCell ref="K70:L70"/>
    <mergeCell ref="K57:L57"/>
    <mergeCell ref="K58:L58"/>
    <mergeCell ref="K59:L59"/>
    <mergeCell ref="K60:L60"/>
    <mergeCell ref="K61:L61"/>
    <mergeCell ref="K62:L62"/>
    <mergeCell ref="K63:L63"/>
    <mergeCell ref="A1:P1"/>
    <mergeCell ref="A2:I2"/>
    <mergeCell ref="J2:P2"/>
    <mergeCell ref="C3:I3"/>
    <mergeCell ref="J3:M3"/>
    <mergeCell ref="N3:P3"/>
    <mergeCell ref="C5:N5"/>
    <mergeCell ref="U6:U7"/>
    <mergeCell ref="V6:V7"/>
    <mergeCell ref="W6:W7"/>
    <mergeCell ref="X6:X7"/>
    <mergeCell ref="Y6:Y7"/>
    <mergeCell ref="Z6:Z7"/>
    <mergeCell ref="N4:P4"/>
    <mergeCell ref="O5:O7"/>
    <mergeCell ref="P5:P7"/>
    <mergeCell ref="M6:N6"/>
    <mergeCell ref="R6:R7"/>
    <mergeCell ref="S6:S7"/>
    <mergeCell ref="T6:T7"/>
    <mergeCell ref="A5:A7"/>
    <mergeCell ref="B5:B7"/>
    <mergeCell ref="C6:C7"/>
    <mergeCell ref="D6:F6"/>
    <mergeCell ref="G6:I6"/>
    <mergeCell ref="J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</mergeCells>
  <printOptions/>
  <pageMargins bottom="0.75" footer="0.0" header="0.0" left="0.7" right="0.7" top="0.75"/>
  <pageSetup orientation="landscape"/>
  <headerFooter>
    <oddFooter>&amp;RPotpis nastavnika__________________________________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11.43"/>
    <col customWidth="1" min="2" max="2" width="19.29"/>
    <col customWidth="1" min="3" max="3" width="9.29"/>
    <col customWidth="1" min="4" max="6" width="3.71"/>
    <col customWidth="1" min="7" max="9" width="4.71"/>
    <col customWidth="1" min="10" max="10" width="10.29"/>
    <col customWidth="1" min="11" max="11" width="5.71"/>
    <col customWidth="1" min="12" max="12" width="5.29"/>
    <col customWidth="1" min="13" max="13" width="9.86"/>
    <col customWidth="1" min="14" max="14" width="8.29"/>
    <col customWidth="1" min="15" max="15" width="11.43"/>
    <col customWidth="1" min="16" max="16" width="12.0"/>
    <col customWidth="1" min="17" max="26" width="8.86"/>
  </cols>
  <sheetData>
    <row r="1" ht="14.25" customHeight="1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ht="14.25" customHeight="1">
      <c r="A2" s="7" t="s">
        <v>68</v>
      </c>
      <c r="B2" s="8"/>
      <c r="C2" s="8"/>
      <c r="D2" s="8"/>
      <c r="E2" s="8"/>
      <c r="F2" s="8"/>
      <c r="G2" s="8"/>
      <c r="H2" s="8"/>
      <c r="I2" s="9"/>
      <c r="J2" s="10" t="s">
        <v>10</v>
      </c>
      <c r="K2" s="5"/>
      <c r="L2" s="5"/>
      <c r="M2" s="5"/>
      <c r="N2" s="5"/>
      <c r="O2" s="5"/>
      <c r="P2" s="6"/>
    </row>
    <row r="3" ht="28.5" customHeight="1">
      <c r="A3" s="11" t="s">
        <v>69</v>
      </c>
      <c r="B3" s="12" t="s">
        <v>12</v>
      </c>
      <c r="C3" s="13" t="s">
        <v>13</v>
      </c>
      <c r="D3" s="5"/>
      <c r="E3" s="5"/>
      <c r="F3" s="5"/>
      <c r="G3" s="5"/>
      <c r="H3" s="5"/>
      <c r="I3" s="6"/>
      <c r="J3" s="14" t="s">
        <v>14</v>
      </c>
      <c r="K3" s="5"/>
      <c r="L3" s="5"/>
      <c r="M3" s="6"/>
      <c r="N3" s="14" t="s">
        <v>15</v>
      </c>
      <c r="O3" s="5"/>
      <c r="P3" s="6"/>
    </row>
    <row r="4" ht="14.25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0"/>
      <c r="O4" s="5"/>
      <c r="P4" s="6"/>
    </row>
    <row r="5" ht="14.25" customHeight="1">
      <c r="A5" s="17" t="s">
        <v>16</v>
      </c>
      <c r="B5" s="18" t="s">
        <v>17</v>
      </c>
      <c r="C5" s="19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20" t="s">
        <v>19</v>
      </c>
      <c r="P5" s="18" t="s">
        <v>20</v>
      </c>
    </row>
    <row r="6" ht="27.75" customHeight="1">
      <c r="A6" s="21"/>
      <c r="B6" s="21"/>
      <c r="C6" s="18" t="s">
        <v>21</v>
      </c>
      <c r="D6" s="22" t="s">
        <v>22</v>
      </c>
      <c r="E6" s="5"/>
      <c r="F6" s="6"/>
      <c r="G6" s="23" t="s">
        <v>23</v>
      </c>
      <c r="H6" s="5"/>
      <c r="I6" s="6"/>
      <c r="J6" s="23" t="s">
        <v>24</v>
      </c>
      <c r="K6" s="5"/>
      <c r="L6" s="6"/>
      <c r="M6" s="23" t="s">
        <v>25</v>
      </c>
      <c r="N6" s="6"/>
      <c r="O6" s="21"/>
      <c r="P6" s="21"/>
      <c r="R6" s="24" t="s">
        <v>26</v>
      </c>
      <c r="S6" s="24" t="s">
        <v>27</v>
      </c>
      <c r="T6" s="24" t="s">
        <v>28</v>
      </c>
      <c r="U6" s="25" t="s">
        <v>29</v>
      </c>
      <c r="V6" s="24" t="s">
        <v>30</v>
      </c>
      <c r="W6" s="24" t="s">
        <v>31</v>
      </c>
      <c r="X6" s="25" t="s">
        <v>32</v>
      </c>
      <c r="Y6" s="41" t="s">
        <v>70</v>
      </c>
      <c r="Z6" s="24" t="s">
        <v>34</v>
      </c>
    </row>
    <row r="7" ht="14.25" customHeight="1">
      <c r="A7" s="27"/>
      <c r="B7" s="27"/>
      <c r="C7" s="27"/>
      <c r="D7" s="28" t="s">
        <v>35</v>
      </c>
      <c r="E7" s="28" t="s">
        <v>36</v>
      </c>
      <c r="F7" s="28" t="s">
        <v>37</v>
      </c>
      <c r="G7" s="28" t="s">
        <v>35</v>
      </c>
      <c r="H7" s="28" t="s">
        <v>36</v>
      </c>
      <c r="I7" s="28" t="s">
        <v>37</v>
      </c>
      <c r="J7" s="28" t="s">
        <v>38</v>
      </c>
      <c r="K7" s="23" t="s">
        <v>39</v>
      </c>
      <c r="L7" s="6"/>
      <c r="M7" s="28" t="s">
        <v>40</v>
      </c>
      <c r="N7" s="28" t="s">
        <v>41</v>
      </c>
      <c r="O7" s="27"/>
      <c r="P7" s="27"/>
    </row>
    <row r="8" ht="14.25" customHeight="1">
      <c r="A8" s="29" t="s">
        <v>71</v>
      </c>
      <c r="B8" s="29" t="s">
        <v>72</v>
      </c>
      <c r="C8" s="29"/>
      <c r="D8" s="29"/>
      <c r="E8" s="29"/>
      <c r="F8" s="29"/>
      <c r="G8" s="29"/>
      <c r="H8" s="29"/>
      <c r="I8" s="31"/>
      <c r="J8" s="31"/>
      <c r="K8" s="36"/>
      <c r="L8" s="6"/>
      <c r="M8" s="31" t="str">
        <f t="shared" ref="M8:M40" si="1">U8</f>
        <v/>
      </c>
      <c r="N8" s="31" t="str">
        <f t="shared" ref="N8:N40" si="2">X8</f>
        <v/>
      </c>
      <c r="O8" s="31" t="str">
        <f t="shared" ref="O8:O70" si="3">Z8</f>
        <v/>
      </c>
      <c r="P8" s="31" t="str">
        <f>IF(O8="","",VLOOKUP(O8,'bodovna lista'!$B$3:$C$8,2,1))</f>
        <v/>
      </c>
      <c r="R8" s="34" t="str">
        <f t="shared" ref="R8:R70" si="4">IF(AND(J8="",K8=""),"",MAX(J8:L8))</f>
        <v/>
      </c>
      <c r="U8" s="34" t="str">
        <f t="shared" ref="U8:U70" si="5">IF(AND(S8="",T8=""),"",SUM(S8:T8))</f>
        <v/>
      </c>
      <c r="X8" s="34" t="str">
        <f t="shared" ref="X8:X70" si="6">IF(AND(V8="",W8=""),"",SUM(V8:W8))</f>
        <v/>
      </c>
      <c r="Y8" s="34" t="str">
        <f t="shared" ref="Y8:Y40" si="7">IF(AND(U8="",X8=""),"",MAX(U8,X8))</f>
        <v/>
      </c>
      <c r="Z8" s="34" t="str">
        <f t="shared" ref="Z8:Z70" si="8">IF(AND(R8="",U8="",X8=""),"",R8+MAX(U8,X8))</f>
        <v/>
      </c>
    </row>
    <row r="9" ht="14.25" customHeight="1">
      <c r="A9" s="29" t="s">
        <v>73</v>
      </c>
      <c r="B9" s="29" t="s">
        <v>74</v>
      </c>
      <c r="C9" s="29"/>
      <c r="D9" s="29"/>
      <c r="E9" s="29"/>
      <c r="F9" s="29"/>
      <c r="G9" s="29"/>
      <c r="H9" s="29"/>
      <c r="I9" s="31"/>
      <c r="J9" s="31">
        <v>18.0</v>
      </c>
      <c r="K9" s="32">
        <v>26.0</v>
      </c>
      <c r="L9" s="6"/>
      <c r="M9" s="31">
        <f t="shared" si="1"/>
        <v>26</v>
      </c>
      <c r="N9" s="31" t="str">
        <f t="shared" si="2"/>
        <v/>
      </c>
      <c r="O9" s="31">
        <f t="shared" si="3"/>
        <v>52</v>
      </c>
      <c r="P9" s="31" t="str">
        <f>IF(O9="","",VLOOKUP(O9,'bodovna lista'!$B$3:$C$8,2,1))</f>
        <v>E</v>
      </c>
      <c r="R9" s="34">
        <f t="shared" si="4"/>
        <v>26</v>
      </c>
      <c r="S9" s="35">
        <v>9.0</v>
      </c>
      <c r="T9" s="35">
        <v>17.0</v>
      </c>
      <c r="U9" s="34">
        <f t="shared" si="5"/>
        <v>26</v>
      </c>
      <c r="V9" s="34"/>
      <c r="W9" s="34"/>
      <c r="X9" s="34" t="str">
        <f t="shared" si="6"/>
        <v/>
      </c>
      <c r="Y9" s="34">
        <f t="shared" si="7"/>
        <v>26</v>
      </c>
      <c r="Z9" s="34">
        <f t="shared" si="8"/>
        <v>52</v>
      </c>
    </row>
    <row r="10" ht="14.25" customHeight="1">
      <c r="A10" s="29" t="s">
        <v>75</v>
      </c>
      <c r="B10" s="29" t="s">
        <v>76</v>
      </c>
      <c r="C10" s="29"/>
      <c r="D10" s="29"/>
      <c r="E10" s="29"/>
      <c r="F10" s="29"/>
      <c r="G10" s="29"/>
      <c r="H10" s="29"/>
      <c r="I10" s="31"/>
      <c r="J10" s="31">
        <v>17.0</v>
      </c>
      <c r="K10" s="32">
        <v>18.0</v>
      </c>
      <c r="L10" s="6"/>
      <c r="M10" s="31">
        <f t="shared" si="1"/>
        <v>27</v>
      </c>
      <c r="N10" s="31" t="str">
        <f t="shared" si="2"/>
        <v/>
      </c>
      <c r="O10" s="31">
        <f t="shared" si="3"/>
        <v>45</v>
      </c>
      <c r="P10" s="31" t="str">
        <f>IF(O10="","",VLOOKUP(O10,'bodovna lista'!$B$3:$C$8,2,1))</f>
        <v>E</v>
      </c>
      <c r="R10" s="34">
        <f t="shared" si="4"/>
        <v>18</v>
      </c>
      <c r="S10" s="35">
        <v>16.0</v>
      </c>
      <c r="T10" s="35">
        <v>11.0</v>
      </c>
      <c r="U10" s="34">
        <f t="shared" si="5"/>
        <v>27</v>
      </c>
      <c r="X10" s="34" t="str">
        <f t="shared" si="6"/>
        <v/>
      </c>
      <c r="Y10" s="34">
        <f t="shared" si="7"/>
        <v>27</v>
      </c>
      <c r="Z10" s="34">
        <f t="shared" si="8"/>
        <v>45</v>
      </c>
    </row>
    <row r="11" ht="14.25" customHeight="1">
      <c r="A11" s="29" t="s">
        <v>42</v>
      </c>
      <c r="B11" s="29" t="s">
        <v>77</v>
      </c>
      <c r="C11" s="29"/>
      <c r="D11" s="29"/>
      <c r="E11" s="29"/>
      <c r="F11" s="29"/>
      <c r="G11" s="29"/>
      <c r="H11" s="29"/>
      <c r="I11" s="31"/>
      <c r="J11" s="31">
        <v>17.0</v>
      </c>
      <c r="K11" s="32">
        <v>25.0</v>
      </c>
      <c r="L11" s="6"/>
      <c r="M11" s="31" t="str">
        <f t="shared" si="1"/>
        <v/>
      </c>
      <c r="N11" s="31">
        <f t="shared" si="2"/>
        <v>29</v>
      </c>
      <c r="O11" s="31">
        <f t="shared" si="3"/>
        <v>54</v>
      </c>
      <c r="P11" s="31" t="str">
        <f>IF(O11="","",VLOOKUP(O11,'bodovna lista'!$B$3:$C$8,2,1))</f>
        <v>E</v>
      </c>
      <c r="R11" s="34">
        <f t="shared" si="4"/>
        <v>25</v>
      </c>
      <c r="S11" s="34"/>
      <c r="T11" s="34"/>
      <c r="U11" s="34" t="str">
        <f t="shared" si="5"/>
        <v/>
      </c>
      <c r="V11" s="35">
        <v>9.0</v>
      </c>
      <c r="W11" s="35">
        <v>20.0</v>
      </c>
      <c r="X11" s="34">
        <f t="shared" si="6"/>
        <v>29</v>
      </c>
      <c r="Y11" s="34">
        <f t="shared" si="7"/>
        <v>29</v>
      </c>
      <c r="Z11" s="34">
        <f t="shared" si="8"/>
        <v>54</v>
      </c>
    </row>
    <row r="12" ht="14.25" customHeight="1">
      <c r="A12" s="29" t="s">
        <v>78</v>
      </c>
      <c r="B12" s="29" t="s">
        <v>79</v>
      </c>
      <c r="C12" s="29"/>
      <c r="D12" s="29"/>
      <c r="E12" s="29"/>
      <c r="F12" s="29"/>
      <c r="G12" s="29"/>
      <c r="H12" s="29"/>
      <c r="I12" s="31"/>
      <c r="J12" s="31"/>
      <c r="K12" s="32">
        <v>38.0</v>
      </c>
      <c r="L12" s="6"/>
      <c r="M12" s="31" t="str">
        <f t="shared" si="1"/>
        <v/>
      </c>
      <c r="N12" s="31">
        <f t="shared" si="2"/>
        <v>44</v>
      </c>
      <c r="O12" s="31">
        <f t="shared" si="3"/>
        <v>82</v>
      </c>
      <c r="P12" s="31" t="str">
        <f>IF(O12="","",VLOOKUP(O12,'bodovna lista'!$B$3:$C$8,2,1))</f>
        <v>B</v>
      </c>
      <c r="R12" s="34">
        <f t="shared" si="4"/>
        <v>38</v>
      </c>
      <c r="S12" s="34"/>
      <c r="T12" s="34"/>
      <c r="U12" s="34" t="str">
        <f t="shared" si="5"/>
        <v/>
      </c>
      <c r="V12" s="40">
        <v>20.0</v>
      </c>
      <c r="W12" s="40">
        <v>24.0</v>
      </c>
      <c r="X12" s="34">
        <f t="shared" si="6"/>
        <v>44</v>
      </c>
      <c r="Y12" s="34">
        <f t="shared" si="7"/>
        <v>44</v>
      </c>
      <c r="Z12" s="34">
        <f t="shared" si="8"/>
        <v>82</v>
      </c>
    </row>
    <row r="13" ht="14.25" customHeight="1">
      <c r="A13" s="29" t="s">
        <v>80</v>
      </c>
      <c r="B13" s="29" t="s">
        <v>81</v>
      </c>
      <c r="C13" s="29"/>
      <c r="D13" s="29"/>
      <c r="E13" s="29"/>
      <c r="F13" s="29"/>
      <c r="G13" s="29"/>
      <c r="H13" s="29"/>
      <c r="I13" s="31"/>
      <c r="J13" s="31"/>
      <c r="K13" s="32">
        <v>25.5</v>
      </c>
      <c r="L13" s="6"/>
      <c r="M13" s="31">
        <f t="shared" si="1"/>
        <v>6</v>
      </c>
      <c r="N13" s="31">
        <f t="shared" si="2"/>
        <v>23</v>
      </c>
      <c r="O13" s="31">
        <f t="shared" si="3"/>
        <v>48.5</v>
      </c>
      <c r="P13" s="31" t="str">
        <f>IF(O13="","",VLOOKUP(O13,'bodovna lista'!$B$3:$C$8,2,1))</f>
        <v>E</v>
      </c>
      <c r="R13" s="34">
        <f t="shared" si="4"/>
        <v>25.5</v>
      </c>
      <c r="S13" s="35">
        <v>2.0</v>
      </c>
      <c r="T13" s="35">
        <v>4.0</v>
      </c>
      <c r="U13" s="34">
        <f t="shared" si="5"/>
        <v>6</v>
      </c>
      <c r="V13" s="35">
        <v>6.0</v>
      </c>
      <c r="W13" s="35">
        <v>17.0</v>
      </c>
      <c r="X13" s="34">
        <f t="shared" si="6"/>
        <v>23</v>
      </c>
      <c r="Y13" s="34">
        <f t="shared" si="7"/>
        <v>23</v>
      </c>
      <c r="Z13" s="34">
        <f t="shared" si="8"/>
        <v>48.5</v>
      </c>
    </row>
    <row r="14" ht="14.25" customHeight="1">
      <c r="A14" s="29" t="s">
        <v>82</v>
      </c>
      <c r="B14" s="29" t="s">
        <v>83</v>
      </c>
      <c r="C14" s="29"/>
      <c r="D14" s="29"/>
      <c r="E14" s="29"/>
      <c r="F14" s="29"/>
      <c r="G14" s="29"/>
      <c r="H14" s="29"/>
      <c r="I14" s="31"/>
      <c r="J14" s="31">
        <v>21.5</v>
      </c>
      <c r="K14" s="32">
        <v>18.0</v>
      </c>
      <c r="L14" s="6"/>
      <c r="M14" s="31">
        <f t="shared" si="1"/>
        <v>25</v>
      </c>
      <c r="N14" s="31" t="str">
        <f t="shared" si="2"/>
        <v/>
      </c>
      <c r="O14" s="31">
        <f t="shared" si="3"/>
        <v>46.5</v>
      </c>
      <c r="P14" s="31" t="str">
        <f>IF(O14="","",VLOOKUP(O14,'bodovna lista'!$B$3:$C$8,2,1))</f>
        <v>E</v>
      </c>
      <c r="R14" s="34">
        <f t="shared" si="4"/>
        <v>21.5</v>
      </c>
      <c r="S14" s="35">
        <v>15.0</v>
      </c>
      <c r="T14" s="35">
        <v>10.0</v>
      </c>
      <c r="U14" s="34">
        <f t="shared" si="5"/>
        <v>25</v>
      </c>
      <c r="X14" s="34" t="str">
        <f t="shared" si="6"/>
        <v/>
      </c>
      <c r="Y14" s="34">
        <f t="shared" si="7"/>
        <v>25</v>
      </c>
      <c r="Z14" s="34">
        <f t="shared" si="8"/>
        <v>46.5</v>
      </c>
    </row>
    <row r="15" ht="14.25" customHeight="1">
      <c r="A15" s="29" t="s">
        <v>84</v>
      </c>
      <c r="B15" s="29" t="s">
        <v>85</v>
      </c>
      <c r="C15" s="29"/>
      <c r="D15" s="29"/>
      <c r="E15" s="29"/>
      <c r="F15" s="29"/>
      <c r="G15" s="29"/>
      <c r="H15" s="29"/>
      <c r="I15" s="31"/>
      <c r="J15" s="31"/>
      <c r="K15" s="36"/>
      <c r="L15" s="6"/>
      <c r="M15" s="31" t="str">
        <f t="shared" si="1"/>
        <v/>
      </c>
      <c r="N15" s="31" t="str">
        <f t="shared" si="2"/>
        <v/>
      </c>
      <c r="O15" s="31" t="str">
        <f t="shared" si="3"/>
        <v/>
      </c>
      <c r="P15" s="31" t="str">
        <f>IF(O15="","",VLOOKUP(O15,'bodovna lista'!$B$3:$C$8,2,1))</f>
        <v/>
      </c>
      <c r="R15" s="34" t="str">
        <f t="shared" si="4"/>
        <v/>
      </c>
      <c r="U15" s="34" t="str">
        <f t="shared" si="5"/>
        <v/>
      </c>
      <c r="X15" s="34" t="str">
        <f t="shared" si="6"/>
        <v/>
      </c>
      <c r="Y15" s="34" t="str">
        <f t="shared" si="7"/>
        <v/>
      </c>
      <c r="Z15" s="34" t="str">
        <f t="shared" si="8"/>
        <v/>
      </c>
    </row>
    <row r="16" ht="14.25" customHeight="1">
      <c r="A16" s="29" t="s">
        <v>86</v>
      </c>
      <c r="B16" s="29" t="s">
        <v>87</v>
      </c>
      <c r="C16" s="29"/>
      <c r="D16" s="29"/>
      <c r="E16" s="29"/>
      <c r="F16" s="29"/>
      <c r="G16" s="29"/>
      <c r="H16" s="29"/>
      <c r="I16" s="31"/>
      <c r="J16" s="31"/>
      <c r="K16" s="36"/>
      <c r="L16" s="6"/>
      <c r="M16" s="31" t="str">
        <f t="shared" si="1"/>
        <v/>
      </c>
      <c r="N16" s="31" t="str">
        <f t="shared" si="2"/>
        <v/>
      </c>
      <c r="O16" s="31" t="str">
        <f t="shared" si="3"/>
        <v/>
      </c>
      <c r="P16" s="31" t="str">
        <f>IF(O16="","",VLOOKUP(O16,'bodovna lista'!$B$3:$C$8,2,1))</f>
        <v/>
      </c>
      <c r="R16" s="34" t="str">
        <f t="shared" si="4"/>
        <v/>
      </c>
      <c r="U16" s="34" t="str">
        <f t="shared" si="5"/>
        <v/>
      </c>
      <c r="X16" s="34" t="str">
        <f t="shared" si="6"/>
        <v/>
      </c>
      <c r="Y16" s="34" t="str">
        <f t="shared" si="7"/>
        <v/>
      </c>
      <c r="Z16" s="34" t="str">
        <f t="shared" si="8"/>
        <v/>
      </c>
    </row>
    <row r="17" ht="14.25" customHeight="1">
      <c r="A17" s="29" t="s">
        <v>88</v>
      </c>
      <c r="B17" s="29" t="s">
        <v>89</v>
      </c>
      <c r="C17" s="29"/>
      <c r="D17" s="29"/>
      <c r="E17" s="29"/>
      <c r="F17" s="29"/>
      <c r="G17" s="29"/>
      <c r="H17" s="29"/>
      <c r="I17" s="31"/>
      <c r="J17" s="31"/>
      <c r="K17" s="32">
        <v>25.0</v>
      </c>
      <c r="L17" s="6"/>
      <c r="M17" s="31" t="str">
        <f t="shared" si="1"/>
        <v/>
      </c>
      <c r="N17" s="31">
        <f t="shared" si="2"/>
        <v>14</v>
      </c>
      <c r="O17" s="31">
        <f t="shared" si="3"/>
        <v>39</v>
      </c>
      <c r="P17" s="31" t="str">
        <f>IF(O17="","",VLOOKUP(O17,'bodovna lista'!$B$3:$C$8,2,1))</f>
        <v>F</v>
      </c>
      <c r="R17" s="34">
        <f t="shared" si="4"/>
        <v>25</v>
      </c>
      <c r="U17" s="34" t="str">
        <f t="shared" si="5"/>
        <v/>
      </c>
      <c r="V17" s="40">
        <v>0.0</v>
      </c>
      <c r="W17" s="40">
        <v>14.0</v>
      </c>
      <c r="X17" s="34">
        <f t="shared" si="6"/>
        <v>14</v>
      </c>
      <c r="Y17" s="34">
        <f t="shared" si="7"/>
        <v>14</v>
      </c>
      <c r="Z17" s="34">
        <f t="shared" si="8"/>
        <v>39</v>
      </c>
    </row>
    <row r="18" ht="14.25" customHeight="1">
      <c r="A18" s="29" t="s">
        <v>90</v>
      </c>
      <c r="B18" s="29" t="s">
        <v>91</v>
      </c>
      <c r="C18" s="29"/>
      <c r="D18" s="29"/>
      <c r="E18" s="29"/>
      <c r="F18" s="29"/>
      <c r="G18" s="29"/>
      <c r="H18" s="29"/>
      <c r="I18" s="31"/>
      <c r="J18" s="31"/>
      <c r="K18" s="36"/>
      <c r="L18" s="6"/>
      <c r="M18" s="31" t="str">
        <f t="shared" si="1"/>
        <v/>
      </c>
      <c r="N18" s="31" t="str">
        <f t="shared" si="2"/>
        <v/>
      </c>
      <c r="O18" s="31" t="str">
        <f t="shared" si="3"/>
        <v/>
      </c>
      <c r="P18" s="31" t="str">
        <f>IF(O18="","",VLOOKUP(O18,'bodovna lista'!$B$3:$C$8,2,1))</f>
        <v/>
      </c>
      <c r="R18" s="34" t="str">
        <f t="shared" si="4"/>
        <v/>
      </c>
      <c r="U18" s="34" t="str">
        <f t="shared" si="5"/>
        <v/>
      </c>
      <c r="X18" s="34" t="str">
        <f t="shared" si="6"/>
        <v/>
      </c>
      <c r="Y18" s="34" t="str">
        <f t="shared" si="7"/>
        <v/>
      </c>
      <c r="Z18" s="34" t="str">
        <f t="shared" si="8"/>
        <v/>
      </c>
    </row>
    <row r="19" ht="14.25" customHeight="1">
      <c r="A19" s="29" t="s">
        <v>92</v>
      </c>
      <c r="B19" s="29" t="s">
        <v>93</v>
      </c>
      <c r="C19" s="29"/>
      <c r="D19" s="29"/>
      <c r="E19" s="29"/>
      <c r="F19" s="29"/>
      <c r="G19" s="29"/>
      <c r="H19" s="29"/>
      <c r="I19" s="31"/>
      <c r="J19" s="31"/>
      <c r="K19" s="36"/>
      <c r="L19" s="6"/>
      <c r="M19" s="31" t="str">
        <f t="shared" si="1"/>
        <v/>
      </c>
      <c r="N19" s="31" t="str">
        <f t="shared" si="2"/>
        <v/>
      </c>
      <c r="O19" s="31" t="str">
        <f t="shared" si="3"/>
        <v/>
      </c>
      <c r="P19" s="31" t="str">
        <f>IF(O19="","",VLOOKUP(O19,'bodovna lista'!$B$3:$C$8,2,1))</f>
        <v/>
      </c>
      <c r="R19" s="34" t="str">
        <f t="shared" si="4"/>
        <v/>
      </c>
      <c r="U19" s="34" t="str">
        <f t="shared" si="5"/>
        <v/>
      </c>
      <c r="X19" s="34" t="str">
        <f t="shared" si="6"/>
        <v/>
      </c>
      <c r="Y19" s="34" t="str">
        <f t="shared" si="7"/>
        <v/>
      </c>
      <c r="Z19" s="34" t="str">
        <f t="shared" si="8"/>
        <v/>
      </c>
    </row>
    <row r="20" ht="14.25" customHeight="1">
      <c r="A20" s="29" t="s">
        <v>94</v>
      </c>
      <c r="B20" s="29" t="s">
        <v>95</v>
      </c>
      <c r="C20" s="29"/>
      <c r="D20" s="29"/>
      <c r="E20" s="29"/>
      <c r="F20" s="29"/>
      <c r="G20" s="29"/>
      <c r="H20" s="29"/>
      <c r="I20" s="31"/>
      <c r="J20" s="31">
        <v>19.0</v>
      </c>
      <c r="K20" s="32">
        <v>8.0</v>
      </c>
      <c r="L20" s="6"/>
      <c r="M20" s="31" t="str">
        <f t="shared" si="1"/>
        <v/>
      </c>
      <c r="N20" s="31" t="str">
        <f t="shared" si="2"/>
        <v/>
      </c>
      <c r="O20" s="31">
        <f t="shared" si="3"/>
        <v>19</v>
      </c>
      <c r="P20" s="31" t="str">
        <f>IF(O20="","",VLOOKUP(O20,'bodovna lista'!$B$3:$C$8,2,1))</f>
        <v>F</v>
      </c>
      <c r="R20" s="34">
        <f t="shared" si="4"/>
        <v>19</v>
      </c>
      <c r="S20" s="34"/>
      <c r="T20" s="34"/>
      <c r="U20" s="34" t="str">
        <f t="shared" si="5"/>
        <v/>
      </c>
      <c r="X20" s="34" t="str">
        <f t="shared" si="6"/>
        <v/>
      </c>
      <c r="Y20" s="34" t="str">
        <f t="shared" si="7"/>
        <v/>
      </c>
      <c r="Z20" s="34">
        <f t="shared" si="8"/>
        <v>19</v>
      </c>
    </row>
    <row r="21" ht="14.25" customHeight="1">
      <c r="A21" s="29" t="s">
        <v>96</v>
      </c>
      <c r="B21" s="29" t="s">
        <v>97</v>
      </c>
      <c r="C21" s="29"/>
      <c r="D21" s="29"/>
      <c r="E21" s="29"/>
      <c r="F21" s="29"/>
      <c r="G21" s="29"/>
      <c r="H21" s="29"/>
      <c r="I21" s="31"/>
      <c r="J21" s="31"/>
      <c r="K21" s="36"/>
      <c r="L21" s="6"/>
      <c r="M21" s="31" t="str">
        <f t="shared" si="1"/>
        <v/>
      </c>
      <c r="N21" s="31" t="str">
        <f t="shared" si="2"/>
        <v/>
      </c>
      <c r="O21" s="31" t="str">
        <f t="shared" si="3"/>
        <v/>
      </c>
      <c r="P21" s="31" t="str">
        <f>IF(O21="","",VLOOKUP(O21,'bodovna lista'!$B$3:$C$8,2,1))</f>
        <v/>
      </c>
      <c r="R21" s="34" t="str">
        <f t="shared" si="4"/>
        <v/>
      </c>
      <c r="S21" s="34"/>
      <c r="T21" s="34"/>
      <c r="U21" s="34" t="str">
        <f t="shared" si="5"/>
        <v/>
      </c>
      <c r="V21" s="34"/>
      <c r="W21" s="34"/>
      <c r="X21" s="34" t="str">
        <f t="shared" si="6"/>
        <v/>
      </c>
      <c r="Y21" s="34" t="str">
        <f t="shared" si="7"/>
        <v/>
      </c>
      <c r="Z21" s="34" t="str">
        <f t="shared" si="8"/>
        <v/>
      </c>
    </row>
    <row r="22" ht="14.25" customHeight="1">
      <c r="A22" s="29" t="s">
        <v>98</v>
      </c>
      <c r="B22" s="29" t="s">
        <v>99</v>
      </c>
      <c r="C22" s="29"/>
      <c r="D22" s="29"/>
      <c r="E22" s="29"/>
      <c r="F22" s="29"/>
      <c r="G22" s="29"/>
      <c r="H22" s="29"/>
      <c r="I22" s="31"/>
      <c r="J22" s="31">
        <v>4.0</v>
      </c>
      <c r="K22" s="32">
        <v>11.0</v>
      </c>
      <c r="L22" s="6"/>
      <c r="M22" s="31" t="str">
        <f t="shared" si="1"/>
        <v/>
      </c>
      <c r="N22" s="31" t="str">
        <f t="shared" si="2"/>
        <v/>
      </c>
      <c r="O22" s="31">
        <f t="shared" si="3"/>
        <v>11</v>
      </c>
      <c r="P22" s="31" t="str">
        <f>IF(O22="","",VLOOKUP(O22,'bodovna lista'!$B$3:$C$8,2,1))</f>
        <v>F</v>
      </c>
      <c r="R22" s="34">
        <f t="shared" si="4"/>
        <v>11</v>
      </c>
      <c r="U22" s="34" t="str">
        <f t="shared" si="5"/>
        <v/>
      </c>
      <c r="X22" s="34" t="str">
        <f t="shared" si="6"/>
        <v/>
      </c>
      <c r="Y22" s="34" t="str">
        <f t="shared" si="7"/>
        <v/>
      </c>
      <c r="Z22" s="34">
        <f t="shared" si="8"/>
        <v>11</v>
      </c>
    </row>
    <row r="23" ht="14.25" customHeight="1">
      <c r="A23" s="29" t="s">
        <v>100</v>
      </c>
      <c r="B23" s="29" t="s">
        <v>101</v>
      </c>
      <c r="C23" s="29"/>
      <c r="D23" s="29"/>
      <c r="E23" s="29"/>
      <c r="F23" s="29"/>
      <c r="G23" s="29"/>
      <c r="H23" s="29"/>
      <c r="I23" s="31"/>
      <c r="J23" s="31"/>
      <c r="K23" s="36"/>
      <c r="L23" s="6"/>
      <c r="M23" s="31" t="str">
        <f t="shared" si="1"/>
        <v/>
      </c>
      <c r="N23" s="31" t="str">
        <f t="shared" si="2"/>
        <v/>
      </c>
      <c r="O23" s="31" t="str">
        <f t="shared" si="3"/>
        <v/>
      </c>
      <c r="P23" s="31" t="str">
        <f>IF(O23="","",VLOOKUP(O23,'bodovna lista'!$B$3:$C$8,2,1))</f>
        <v/>
      </c>
      <c r="R23" s="34" t="str">
        <f t="shared" si="4"/>
        <v/>
      </c>
      <c r="U23" s="34" t="str">
        <f t="shared" si="5"/>
        <v/>
      </c>
      <c r="X23" s="34" t="str">
        <f t="shared" si="6"/>
        <v/>
      </c>
      <c r="Y23" s="34" t="str">
        <f t="shared" si="7"/>
        <v/>
      </c>
      <c r="Z23" s="34" t="str">
        <f t="shared" si="8"/>
        <v/>
      </c>
    </row>
    <row r="24" ht="14.25" customHeight="1">
      <c r="A24" s="29" t="s">
        <v>52</v>
      </c>
      <c r="B24" s="29" t="s">
        <v>102</v>
      </c>
      <c r="C24" s="29"/>
      <c r="D24" s="29"/>
      <c r="E24" s="29"/>
      <c r="F24" s="29"/>
      <c r="G24" s="29"/>
      <c r="H24" s="29"/>
      <c r="I24" s="31"/>
      <c r="J24" s="31"/>
      <c r="K24" s="36"/>
      <c r="L24" s="6"/>
      <c r="M24" s="31" t="str">
        <f t="shared" si="1"/>
        <v/>
      </c>
      <c r="N24" s="31" t="str">
        <f t="shared" si="2"/>
        <v/>
      </c>
      <c r="O24" s="31" t="str">
        <f t="shared" si="3"/>
        <v/>
      </c>
      <c r="P24" s="31" t="str">
        <f>IF(O24="","",VLOOKUP(O24,'bodovna lista'!$B$3:$C$8,2,1))</f>
        <v/>
      </c>
      <c r="R24" s="34" t="str">
        <f t="shared" si="4"/>
        <v/>
      </c>
      <c r="S24" s="34"/>
      <c r="T24" s="34"/>
      <c r="U24" s="34" t="str">
        <f t="shared" si="5"/>
        <v/>
      </c>
      <c r="X24" s="34" t="str">
        <f t="shared" si="6"/>
        <v/>
      </c>
      <c r="Y24" s="34" t="str">
        <f t="shared" si="7"/>
        <v/>
      </c>
      <c r="Z24" s="34" t="str">
        <f t="shared" si="8"/>
        <v/>
      </c>
    </row>
    <row r="25" ht="14.25" customHeight="1">
      <c r="A25" s="29" t="s">
        <v>103</v>
      </c>
      <c r="B25" s="29" t="s">
        <v>104</v>
      </c>
      <c r="C25" s="29"/>
      <c r="D25" s="29"/>
      <c r="E25" s="29"/>
      <c r="F25" s="29"/>
      <c r="G25" s="29"/>
      <c r="H25" s="29"/>
      <c r="I25" s="31"/>
      <c r="J25" s="31">
        <v>19.0</v>
      </c>
      <c r="K25" s="32">
        <v>21.0</v>
      </c>
      <c r="L25" s="6"/>
      <c r="M25" s="31" t="str">
        <f t="shared" si="1"/>
        <v/>
      </c>
      <c r="N25" s="31" t="str">
        <f t="shared" si="2"/>
        <v/>
      </c>
      <c r="O25" s="31">
        <f t="shared" si="3"/>
        <v>21</v>
      </c>
      <c r="P25" s="31" t="str">
        <f>IF(O25="","",VLOOKUP(O25,'bodovna lista'!$B$3:$C$8,2,1))</f>
        <v>F</v>
      </c>
      <c r="R25" s="34">
        <f t="shared" si="4"/>
        <v>21</v>
      </c>
      <c r="U25" s="34" t="str">
        <f t="shared" si="5"/>
        <v/>
      </c>
      <c r="X25" s="34" t="str">
        <f t="shared" si="6"/>
        <v/>
      </c>
      <c r="Y25" s="34" t="str">
        <f t="shared" si="7"/>
        <v/>
      </c>
      <c r="Z25" s="34">
        <f t="shared" si="8"/>
        <v>21</v>
      </c>
    </row>
    <row r="26" ht="14.25" customHeight="1">
      <c r="A26" s="29" t="s">
        <v>105</v>
      </c>
      <c r="B26" s="29" t="s">
        <v>106</v>
      </c>
      <c r="C26" s="29"/>
      <c r="D26" s="29"/>
      <c r="E26" s="29"/>
      <c r="F26" s="29"/>
      <c r="G26" s="29"/>
      <c r="H26" s="29"/>
      <c r="I26" s="31"/>
      <c r="J26" s="31"/>
      <c r="K26" s="36"/>
      <c r="L26" s="6"/>
      <c r="M26" s="31" t="str">
        <f t="shared" si="1"/>
        <v/>
      </c>
      <c r="N26" s="31" t="str">
        <f t="shared" si="2"/>
        <v/>
      </c>
      <c r="O26" s="31" t="str">
        <f t="shared" si="3"/>
        <v/>
      </c>
      <c r="P26" s="31" t="str">
        <f>IF(O26="","",VLOOKUP(O26,'bodovna lista'!$B$3:$C$8,2,1))</f>
        <v/>
      </c>
      <c r="R26" s="34" t="str">
        <f t="shared" si="4"/>
        <v/>
      </c>
      <c r="U26" s="34" t="str">
        <f t="shared" si="5"/>
        <v/>
      </c>
      <c r="X26" s="34" t="str">
        <f t="shared" si="6"/>
        <v/>
      </c>
      <c r="Y26" s="34" t="str">
        <f t="shared" si="7"/>
        <v/>
      </c>
      <c r="Z26" s="34" t="str">
        <f t="shared" si="8"/>
        <v/>
      </c>
    </row>
    <row r="27" ht="14.25" customHeight="1">
      <c r="A27" s="29" t="s">
        <v>107</v>
      </c>
      <c r="B27" s="29" t="s">
        <v>108</v>
      </c>
      <c r="C27" s="29"/>
      <c r="D27" s="29"/>
      <c r="E27" s="29"/>
      <c r="F27" s="29"/>
      <c r="G27" s="29"/>
      <c r="H27" s="29"/>
      <c r="I27" s="31"/>
      <c r="J27" s="31"/>
      <c r="K27" s="36"/>
      <c r="L27" s="6"/>
      <c r="M27" s="31" t="str">
        <f t="shared" si="1"/>
        <v/>
      </c>
      <c r="N27" s="31" t="str">
        <f t="shared" si="2"/>
        <v/>
      </c>
      <c r="O27" s="31" t="str">
        <f t="shared" si="3"/>
        <v/>
      </c>
      <c r="P27" s="31" t="str">
        <f>IF(O27="","",VLOOKUP(O27,'bodovna lista'!$B$3:$C$8,2,1))</f>
        <v/>
      </c>
      <c r="R27" s="34" t="str">
        <f t="shared" si="4"/>
        <v/>
      </c>
      <c r="U27" s="34" t="str">
        <f t="shared" si="5"/>
        <v/>
      </c>
      <c r="X27" s="34" t="str">
        <f t="shared" si="6"/>
        <v/>
      </c>
      <c r="Y27" s="34" t="str">
        <f t="shared" si="7"/>
        <v/>
      </c>
      <c r="Z27" s="34" t="str">
        <f t="shared" si="8"/>
        <v/>
      </c>
    </row>
    <row r="28" ht="14.25" customHeight="1">
      <c r="A28" s="29" t="s">
        <v>109</v>
      </c>
      <c r="B28" s="29" t="s">
        <v>110</v>
      </c>
      <c r="C28" s="29"/>
      <c r="D28" s="29"/>
      <c r="E28" s="29"/>
      <c r="F28" s="29"/>
      <c r="G28" s="29"/>
      <c r="H28" s="29"/>
      <c r="I28" s="31"/>
      <c r="J28" s="31">
        <v>15.0</v>
      </c>
      <c r="K28" s="32">
        <v>26.0</v>
      </c>
      <c r="L28" s="6"/>
      <c r="M28" s="31" t="str">
        <f t="shared" si="1"/>
        <v/>
      </c>
      <c r="N28" s="31">
        <f t="shared" si="2"/>
        <v>23</v>
      </c>
      <c r="O28" s="31">
        <f t="shared" si="3"/>
        <v>49</v>
      </c>
      <c r="P28" s="31" t="str">
        <f>IF(O28="","",VLOOKUP(O28,'bodovna lista'!$B$3:$C$8,2,1))</f>
        <v>E</v>
      </c>
      <c r="R28" s="34">
        <f t="shared" si="4"/>
        <v>26</v>
      </c>
      <c r="U28" s="34" t="str">
        <f t="shared" si="5"/>
        <v/>
      </c>
      <c r="V28" s="40">
        <v>4.0</v>
      </c>
      <c r="W28" s="40">
        <v>19.0</v>
      </c>
      <c r="X28" s="34">
        <f t="shared" si="6"/>
        <v>23</v>
      </c>
      <c r="Y28" s="34">
        <f t="shared" si="7"/>
        <v>23</v>
      </c>
      <c r="Z28" s="34">
        <f t="shared" si="8"/>
        <v>49</v>
      </c>
    </row>
    <row r="29" ht="14.25" customHeight="1">
      <c r="A29" s="29" t="s">
        <v>111</v>
      </c>
      <c r="B29" s="29" t="s">
        <v>112</v>
      </c>
      <c r="C29" s="29"/>
      <c r="D29" s="29"/>
      <c r="E29" s="29"/>
      <c r="F29" s="29"/>
      <c r="G29" s="29"/>
      <c r="H29" s="29"/>
      <c r="I29" s="31"/>
      <c r="J29" s="31"/>
      <c r="K29" s="32">
        <v>15.0</v>
      </c>
      <c r="L29" s="6"/>
      <c r="M29" s="31" t="str">
        <f t="shared" si="1"/>
        <v/>
      </c>
      <c r="N29" s="31" t="str">
        <f t="shared" si="2"/>
        <v/>
      </c>
      <c r="O29" s="31">
        <f t="shared" si="3"/>
        <v>15</v>
      </c>
      <c r="P29" s="31" t="str">
        <f>IF(O29="","",VLOOKUP(O29,'bodovna lista'!$B$3:$C$8,2,1))</f>
        <v>F</v>
      </c>
      <c r="R29" s="34">
        <f t="shared" si="4"/>
        <v>15</v>
      </c>
      <c r="U29" s="34" t="str">
        <f t="shared" si="5"/>
        <v/>
      </c>
      <c r="X29" s="34" t="str">
        <f t="shared" si="6"/>
        <v/>
      </c>
      <c r="Y29" s="34" t="str">
        <f t="shared" si="7"/>
        <v/>
      </c>
      <c r="Z29" s="34">
        <f t="shared" si="8"/>
        <v>15</v>
      </c>
    </row>
    <row r="30" ht="14.25" customHeight="1">
      <c r="A30" s="29" t="s">
        <v>113</v>
      </c>
      <c r="B30" s="29" t="s">
        <v>114</v>
      </c>
      <c r="C30" s="29"/>
      <c r="D30" s="29"/>
      <c r="E30" s="29"/>
      <c r="F30" s="29"/>
      <c r="G30" s="29"/>
      <c r="H30" s="29"/>
      <c r="I30" s="31"/>
      <c r="J30" s="31"/>
      <c r="K30" s="32">
        <v>0.0</v>
      </c>
      <c r="L30" s="6"/>
      <c r="M30" s="31" t="str">
        <f t="shared" si="1"/>
        <v/>
      </c>
      <c r="N30" s="31" t="str">
        <f t="shared" si="2"/>
        <v/>
      </c>
      <c r="O30" s="31">
        <f t="shared" si="3"/>
        <v>0</v>
      </c>
      <c r="P30" s="31" t="str">
        <f>IF(O30="","",VLOOKUP(O30,'bodovna lista'!$B$3:$C$8,2,1))</f>
        <v>F</v>
      </c>
      <c r="R30" s="34">
        <f t="shared" si="4"/>
        <v>0</v>
      </c>
      <c r="U30" s="34" t="str">
        <f t="shared" si="5"/>
        <v/>
      </c>
      <c r="X30" s="34" t="str">
        <f t="shared" si="6"/>
        <v/>
      </c>
      <c r="Y30" s="34" t="str">
        <f t="shared" si="7"/>
        <v/>
      </c>
      <c r="Z30" s="34">
        <f t="shared" si="8"/>
        <v>0</v>
      </c>
    </row>
    <row r="31" ht="14.25" customHeight="1">
      <c r="A31" s="29" t="s">
        <v>115</v>
      </c>
      <c r="B31" s="29" t="s">
        <v>116</v>
      </c>
      <c r="C31" s="29"/>
      <c r="D31" s="29"/>
      <c r="E31" s="29"/>
      <c r="F31" s="29"/>
      <c r="G31" s="29"/>
      <c r="H31" s="29"/>
      <c r="I31" s="31"/>
      <c r="J31" s="31"/>
      <c r="K31" s="36"/>
      <c r="L31" s="6"/>
      <c r="M31" s="31" t="str">
        <f t="shared" si="1"/>
        <v/>
      </c>
      <c r="N31" s="31" t="str">
        <f t="shared" si="2"/>
        <v/>
      </c>
      <c r="O31" s="31" t="str">
        <f t="shared" si="3"/>
        <v/>
      </c>
      <c r="P31" s="31" t="str">
        <f>IF(O31="","",VLOOKUP(O31,'bodovna lista'!$B$3:$C$8,2,1))</f>
        <v/>
      </c>
      <c r="R31" s="34" t="str">
        <f t="shared" si="4"/>
        <v/>
      </c>
      <c r="U31" s="34" t="str">
        <f t="shared" si="5"/>
        <v/>
      </c>
      <c r="X31" s="34" t="str">
        <f t="shared" si="6"/>
        <v/>
      </c>
      <c r="Y31" s="34" t="str">
        <f t="shared" si="7"/>
        <v/>
      </c>
      <c r="Z31" s="34" t="str">
        <f t="shared" si="8"/>
        <v/>
      </c>
    </row>
    <row r="32" ht="14.25" customHeight="1">
      <c r="A32" s="29" t="s">
        <v>117</v>
      </c>
      <c r="B32" s="29" t="s">
        <v>118</v>
      </c>
      <c r="C32" s="29"/>
      <c r="D32" s="29"/>
      <c r="E32" s="29"/>
      <c r="F32" s="29"/>
      <c r="G32" s="29"/>
      <c r="H32" s="29"/>
      <c r="I32" s="31"/>
      <c r="J32" s="31">
        <v>16.0</v>
      </c>
      <c r="K32" s="32">
        <v>21.0</v>
      </c>
      <c r="L32" s="6"/>
      <c r="M32" s="31">
        <f t="shared" si="1"/>
        <v>15</v>
      </c>
      <c r="N32" s="31">
        <f t="shared" si="2"/>
        <v>25</v>
      </c>
      <c r="O32" s="31">
        <f t="shared" si="3"/>
        <v>46</v>
      </c>
      <c r="P32" s="31" t="str">
        <f>IF(O32="","",VLOOKUP(O32,'bodovna lista'!$B$3:$C$8,2,1))</f>
        <v>E</v>
      </c>
      <c r="R32" s="34">
        <f t="shared" si="4"/>
        <v>21</v>
      </c>
      <c r="S32" s="40">
        <v>2.0</v>
      </c>
      <c r="T32" s="40">
        <v>13.0</v>
      </c>
      <c r="U32" s="34">
        <f t="shared" si="5"/>
        <v>15</v>
      </c>
      <c r="V32" s="40">
        <v>8.0</v>
      </c>
      <c r="W32" s="40">
        <v>17.0</v>
      </c>
      <c r="X32" s="34">
        <f t="shared" si="6"/>
        <v>25</v>
      </c>
      <c r="Y32" s="34">
        <f t="shared" si="7"/>
        <v>25</v>
      </c>
      <c r="Z32" s="34">
        <f t="shared" si="8"/>
        <v>46</v>
      </c>
    </row>
    <row r="33" ht="14.25" customHeight="1">
      <c r="A33" s="29" t="s">
        <v>119</v>
      </c>
      <c r="B33" s="29" t="s">
        <v>120</v>
      </c>
      <c r="C33" s="29"/>
      <c r="D33" s="29"/>
      <c r="E33" s="29"/>
      <c r="F33" s="29"/>
      <c r="G33" s="29"/>
      <c r="H33" s="29"/>
      <c r="I33" s="31"/>
      <c r="J33" s="31">
        <v>5.0</v>
      </c>
      <c r="K33" s="32">
        <v>6.5</v>
      </c>
      <c r="L33" s="6"/>
      <c r="M33" s="31" t="str">
        <f t="shared" si="1"/>
        <v/>
      </c>
      <c r="N33" s="31" t="str">
        <f t="shared" si="2"/>
        <v/>
      </c>
      <c r="O33" s="31">
        <f t="shared" si="3"/>
        <v>6.5</v>
      </c>
      <c r="P33" s="31" t="str">
        <f>IF(O33="","",VLOOKUP(O33,'bodovna lista'!$B$3:$C$8,2,1))</f>
        <v>F</v>
      </c>
      <c r="R33" s="34">
        <f t="shared" si="4"/>
        <v>6.5</v>
      </c>
      <c r="U33" s="34" t="str">
        <f t="shared" si="5"/>
        <v/>
      </c>
      <c r="X33" s="34" t="str">
        <f t="shared" si="6"/>
        <v/>
      </c>
      <c r="Y33" s="34" t="str">
        <f t="shared" si="7"/>
        <v/>
      </c>
      <c r="Z33" s="34">
        <f t="shared" si="8"/>
        <v>6.5</v>
      </c>
    </row>
    <row r="34" ht="14.25" customHeight="1">
      <c r="A34" s="29" t="s">
        <v>121</v>
      </c>
      <c r="B34" s="29" t="s">
        <v>122</v>
      </c>
      <c r="C34" s="29"/>
      <c r="D34" s="29"/>
      <c r="E34" s="29"/>
      <c r="F34" s="29"/>
      <c r="G34" s="29"/>
      <c r="H34" s="29"/>
      <c r="I34" s="31"/>
      <c r="J34" s="31">
        <v>9.0</v>
      </c>
      <c r="K34" s="32">
        <v>18.0</v>
      </c>
      <c r="L34" s="6"/>
      <c r="M34" s="31" t="str">
        <f t="shared" si="1"/>
        <v/>
      </c>
      <c r="N34" s="31">
        <f t="shared" si="2"/>
        <v>11</v>
      </c>
      <c r="O34" s="31">
        <f t="shared" si="3"/>
        <v>29</v>
      </c>
      <c r="P34" s="31" t="str">
        <f>IF(O34="","",VLOOKUP(O34,'bodovna lista'!$B$3:$C$8,2,1))</f>
        <v>F</v>
      </c>
      <c r="R34" s="34">
        <f t="shared" si="4"/>
        <v>18</v>
      </c>
      <c r="U34" s="34" t="str">
        <f t="shared" si="5"/>
        <v/>
      </c>
      <c r="V34" s="40">
        <v>9.0</v>
      </c>
      <c r="W34" s="40">
        <v>2.0</v>
      </c>
      <c r="X34" s="34">
        <f t="shared" si="6"/>
        <v>11</v>
      </c>
      <c r="Y34" s="34">
        <f t="shared" si="7"/>
        <v>11</v>
      </c>
      <c r="Z34" s="34">
        <f t="shared" si="8"/>
        <v>29</v>
      </c>
    </row>
    <row r="35" ht="14.25" customHeight="1">
      <c r="A35" s="37" t="s">
        <v>123</v>
      </c>
      <c r="B35" s="37" t="s">
        <v>124</v>
      </c>
      <c r="C35" s="37"/>
      <c r="D35" s="37"/>
      <c r="E35" s="37"/>
      <c r="F35" s="37"/>
      <c r="G35" s="37"/>
      <c r="H35" s="37"/>
      <c r="I35" s="38"/>
      <c r="J35" s="38"/>
      <c r="K35" s="42"/>
      <c r="L35" s="9"/>
      <c r="M35" s="38" t="str">
        <f t="shared" si="1"/>
        <v/>
      </c>
      <c r="N35" s="38" t="str">
        <f t="shared" si="2"/>
        <v/>
      </c>
      <c r="O35" s="38" t="str">
        <f t="shared" si="3"/>
        <v/>
      </c>
      <c r="P35" s="38" t="str">
        <f>IF(O35="","",VLOOKUP(O35,'bodovna lista'!$B$3:$C$8,2,1))</f>
        <v/>
      </c>
      <c r="R35" s="34" t="str">
        <f t="shared" si="4"/>
        <v/>
      </c>
      <c r="U35" s="34" t="str">
        <f t="shared" si="5"/>
        <v/>
      </c>
      <c r="X35" s="34" t="str">
        <f t="shared" si="6"/>
        <v/>
      </c>
      <c r="Y35" s="34" t="str">
        <f t="shared" si="7"/>
        <v/>
      </c>
      <c r="Z35" s="34" t="str">
        <f t="shared" si="8"/>
        <v/>
      </c>
    </row>
    <row r="36" ht="14.25" customHeight="1">
      <c r="A36" s="29" t="s">
        <v>125</v>
      </c>
      <c r="B36" s="29" t="s">
        <v>126</v>
      </c>
      <c r="C36" s="29"/>
      <c r="D36" s="29"/>
      <c r="E36" s="29"/>
      <c r="F36" s="29"/>
      <c r="G36" s="29"/>
      <c r="H36" s="29"/>
      <c r="I36" s="31"/>
      <c r="J36" s="31">
        <v>22.0</v>
      </c>
      <c r="K36" s="32">
        <v>18.0</v>
      </c>
      <c r="L36" s="6"/>
      <c r="M36" s="31">
        <f t="shared" si="1"/>
        <v>15</v>
      </c>
      <c r="N36" s="31">
        <f t="shared" si="2"/>
        <v>24</v>
      </c>
      <c r="O36" s="31">
        <f t="shared" si="3"/>
        <v>46</v>
      </c>
      <c r="P36" s="31" t="str">
        <f>IF(O36="","",VLOOKUP(O36,'bodovna lista'!$B$3:$C$8,2,1))</f>
        <v>E</v>
      </c>
      <c r="R36" s="34">
        <f t="shared" si="4"/>
        <v>22</v>
      </c>
      <c r="S36" s="40">
        <v>9.0</v>
      </c>
      <c r="T36" s="40">
        <v>6.0</v>
      </c>
      <c r="U36" s="34">
        <f t="shared" si="5"/>
        <v>15</v>
      </c>
      <c r="V36" s="40">
        <v>12.0</v>
      </c>
      <c r="W36" s="40">
        <v>12.0</v>
      </c>
      <c r="X36" s="34">
        <f t="shared" si="6"/>
        <v>24</v>
      </c>
      <c r="Y36" s="34">
        <f t="shared" si="7"/>
        <v>24</v>
      </c>
      <c r="Z36" s="34">
        <f t="shared" si="8"/>
        <v>46</v>
      </c>
    </row>
    <row r="37" ht="14.25" customHeight="1">
      <c r="A37" s="29" t="s">
        <v>127</v>
      </c>
      <c r="B37" s="29" t="s">
        <v>128</v>
      </c>
      <c r="C37" s="29"/>
      <c r="D37" s="29"/>
      <c r="E37" s="29"/>
      <c r="F37" s="29"/>
      <c r="G37" s="29"/>
      <c r="H37" s="29"/>
      <c r="I37" s="31"/>
      <c r="J37" s="31">
        <v>10.5</v>
      </c>
      <c r="K37" s="32">
        <v>13.0</v>
      </c>
      <c r="L37" s="6"/>
      <c r="M37" s="31">
        <f t="shared" si="1"/>
        <v>6</v>
      </c>
      <c r="N37" s="31" t="str">
        <f t="shared" si="2"/>
        <v/>
      </c>
      <c r="O37" s="31">
        <f t="shared" si="3"/>
        <v>19</v>
      </c>
      <c r="P37" s="31" t="str">
        <f>IF(O37="","",VLOOKUP(O37,'bodovna lista'!$B$3:$C$8,2,1))</f>
        <v>F</v>
      </c>
      <c r="R37" s="34">
        <f t="shared" si="4"/>
        <v>13</v>
      </c>
      <c r="S37" s="40">
        <v>4.0</v>
      </c>
      <c r="T37" s="40">
        <v>2.0</v>
      </c>
      <c r="U37" s="34">
        <f t="shared" si="5"/>
        <v>6</v>
      </c>
      <c r="X37" s="34" t="str">
        <f t="shared" si="6"/>
        <v/>
      </c>
      <c r="Y37" s="34">
        <f t="shared" si="7"/>
        <v>6</v>
      </c>
      <c r="Z37" s="34">
        <f t="shared" si="8"/>
        <v>19</v>
      </c>
    </row>
    <row r="38" ht="14.25" customHeight="1">
      <c r="A38" s="34"/>
      <c r="B38" s="34"/>
      <c r="C38" s="34"/>
      <c r="D38" s="34"/>
      <c r="E38" s="34"/>
      <c r="F38" s="34"/>
      <c r="G38" s="34"/>
      <c r="H38" s="34"/>
      <c r="I38" s="25"/>
      <c r="J38" s="25"/>
      <c r="K38" s="25"/>
      <c r="M38" s="25" t="str">
        <f t="shared" si="1"/>
        <v/>
      </c>
      <c r="N38" s="25" t="str">
        <f t="shared" si="2"/>
        <v/>
      </c>
      <c r="O38" s="25" t="str">
        <f t="shared" si="3"/>
        <v/>
      </c>
      <c r="P38" s="25" t="str">
        <f>IF(O38="","",VLOOKUP(O38,'bodovna lista'!$B$3:$C$8,2,1))</f>
        <v/>
      </c>
      <c r="R38" s="34" t="str">
        <f t="shared" si="4"/>
        <v/>
      </c>
      <c r="U38" s="34" t="str">
        <f t="shared" si="5"/>
        <v/>
      </c>
      <c r="X38" s="34" t="str">
        <f t="shared" si="6"/>
        <v/>
      </c>
      <c r="Y38" s="34" t="str">
        <f t="shared" si="7"/>
        <v/>
      </c>
      <c r="Z38" s="34" t="str">
        <f t="shared" si="8"/>
        <v/>
      </c>
    </row>
    <row r="39" ht="14.25" customHeight="1">
      <c r="A39" s="34"/>
      <c r="B39" s="34"/>
      <c r="C39" s="34"/>
      <c r="D39" s="34"/>
      <c r="E39" s="34"/>
      <c r="F39" s="34"/>
      <c r="G39" s="34"/>
      <c r="H39" s="34"/>
      <c r="I39" s="25"/>
      <c r="J39" s="25"/>
      <c r="K39" s="25"/>
      <c r="M39" s="25" t="str">
        <f t="shared" si="1"/>
        <v/>
      </c>
      <c r="N39" s="25" t="str">
        <f t="shared" si="2"/>
        <v/>
      </c>
      <c r="O39" s="25" t="str">
        <f t="shared" si="3"/>
        <v/>
      </c>
      <c r="P39" s="25" t="str">
        <f>IF(O39="","",VLOOKUP(O39,'bodovna lista'!$B$3:$C$8,2,1))</f>
        <v/>
      </c>
      <c r="R39" s="34" t="str">
        <f t="shared" si="4"/>
        <v/>
      </c>
      <c r="U39" s="34" t="str">
        <f t="shared" si="5"/>
        <v/>
      </c>
      <c r="X39" s="34" t="str">
        <f t="shared" si="6"/>
        <v/>
      </c>
      <c r="Y39" s="34" t="str">
        <f t="shared" si="7"/>
        <v/>
      </c>
      <c r="Z39" s="34" t="str">
        <f t="shared" si="8"/>
        <v/>
      </c>
    </row>
    <row r="40" ht="14.25" customHeight="1">
      <c r="A40" s="34"/>
      <c r="B40" s="34"/>
      <c r="C40" s="34"/>
      <c r="D40" s="34"/>
      <c r="E40" s="34"/>
      <c r="F40" s="34"/>
      <c r="G40" s="34"/>
      <c r="H40" s="34"/>
      <c r="I40" s="25"/>
      <c r="J40" s="25"/>
      <c r="K40" s="25"/>
      <c r="M40" s="25" t="str">
        <f t="shared" si="1"/>
        <v/>
      </c>
      <c r="N40" s="25" t="str">
        <f t="shared" si="2"/>
        <v/>
      </c>
      <c r="O40" s="25" t="str">
        <f t="shared" si="3"/>
        <v/>
      </c>
      <c r="P40" s="25" t="str">
        <f>IF(O40="","",VLOOKUP(O40,'bodovna lista'!$B$3:$C$8,2,1))</f>
        <v/>
      </c>
      <c r="R40" s="34" t="str">
        <f t="shared" si="4"/>
        <v/>
      </c>
      <c r="S40" s="34"/>
      <c r="T40" s="34"/>
      <c r="U40" s="34" t="str">
        <f t="shared" si="5"/>
        <v/>
      </c>
      <c r="V40" s="34"/>
      <c r="W40" s="34"/>
      <c r="X40" s="34" t="str">
        <f t="shared" si="6"/>
        <v/>
      </c>
      <c r="Y40" s="34" t="str">
        <f t="shared" si="7"/>
        <v/>
      </c>
      <c r="Z40" s="34" t="str">
        <f t="shared" si="8"/>
        <v/>
      </c>
    </row>
    <row r="41" ht="14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 t="str">
        <f t="shared" si="3"/>
        <v/>
      </c>
      <c r="P41" s="25" t="str">
        <f>IF(O41="","",VLOOKUP(O41,'bodovna lista'!B36:C41,2,1))</f>
        <v/>
      </c>
      <c r="R41" s="34" t="str">
        <f t="shared" si="4"/>
        <v/>
      </c>
      <c r="U41" s="34" t="str">
        <f t="shared" si="5"/>
        <v/>
      </c>
      <c r="X41" s="34" t="str">
        <f t="shared" si="6"/>
        <v/>
      </c>
      <c r="Z41" s="34" t="str">
        <f t="shared" si="8"/>
        <v/>
      </c>
    </row>
    <row r="42" ht="14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 t="str">
        <f t="shared" si="3"/>
        <v/>
      </c>
      <c r="P42" s="25" t="str">
        <f>IF(O42="","",VLOOKUP(O42,'bodovna lista'!B37:C42,2,1))</f>
        <v/>
      </c>
      <c r="R42" s="34" t="str">
        <f t="shared" si="4"/>
        <v/>
      </c>
      <c r="U42" s="34" t="str">
        <f t="shared" si="5"/>
        <v/>
      </c>
      <c r="X42" s="34" t="str">
        <f t="shared" si="6"/>
        <v/>
      </c>
      <c r="Z42" s="34" t="str">
        <f t="shared" si="8"/>
        <v/>
      </c>
    </row>
    <row r="43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 t="str">
        <f t="shared" si="3"/>
        <v/>
      </c>
      <c r="P43" s="25" t="str">
        <f>IF(O43="","",VLOOKUP(O43,'bodovna lista'!B38:C43,2,1))</f>
        <v/>
      </c>
      <c r="R43" s="34" t="str">
        <f t="shared" si="4"/>
        <v/>
      </c>
      <c r="U43" s="34" t="str">
        <f t="shared" si="5"/>
        <v/>
      </c>
      <c r="X43" s="34" t="str">
        <f t="shared" si="6"/>
        <v/>
      </c>
      <c r="Z43" s="34" t="str">
        <f t="shared" si="8"/>
        <v/>
      </c>
    </row>
    <row r="44" ht="14.2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 t="str">
        <f t="shared" si="3"/>
        <v/>
      </c>
      <c r="P44" s="25" t="str">
        <f>IF(O44="","",VLOOKUP(O44,'bodovna lista'!B39:C44,2,1))</f>
        <v/>
      </c>
      <c r="R44" s="34" t="str">
        <f t="shared" si="4"/>
        <v/>
      </c>
      <c r="U44" s="34" t="str">
        <f t="shared" si="5"/>
        <v/>
      </c>
      <c r="X44" s="34" t="str">
        <f t="shared" si="6"/>
        <v/>
      </c>
      <c r="Z44" s="34" t="str">
        <f t="shared" si="8"/>
        <v/>
      </c>
    </row>
    <row r="45" ht="14.2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 t="str">
        <f t="shared" si="3"/>
        <v/>
      </c>
      <c r="P45" s="25" t="str">
        <f>IF(O45="","",VLOOKUP(O45,'bodovna lista'!B40:C45,2,1))</f>
        <v/>
      </c>
      <c r="R45" s="34" t="str">
        <f t="shared" si="4"/>
        <v/>
      </c>
      <c r="U45" s="34" t="str">
        <f t="shared" si="5"/>
        <v/>
      </c>
      <c r="X45" s="34" t="str">
        <f t="shared" si="6"/>
        <v/>
      </c>
      <c r="Z45" s="34" t="str">
        <f t="shared" si="8"/>
        <v/>
      </c>
    </row>
    <row r="46" ht="14.2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 t="str">
        <f t="shared" si="3"/>
        <v/>
      </c>
      <c r="P46" s="25" t="str">
        <f>IF(O46="","",VLOOKUP(O46,'bodovna lista'!B41:C46,2,1))</f>
        <v/>
      </c>
      <c r="R46" s="34" t="str">
        <f t="shared" si="4"/>
        <v/>
      </c>
      <c r="U46" s="34" t="str">
        <f t="shared" si="5"/>
        <v/>
      </c>
      <c r="X46" s="34" t="str">
        <f t="shared" si="6"/>
        <v/>
      </c>
      <c r="Z46" s="34" t="str">
        <f t="shared" si="8"/>
        <v/>
      </c>
    </row>
    <row r="47" ht="14.2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 t="str">
        <f t="shared" si="3"/>
        <v/>
      </c>
      <c r="P47" s="25" t="str">
        <f>IF(O47="","",VLOOKUP(O47,'bodovna lista'!B42:C47,2,1))</f>
        <v/>
      </c>
      <c r="R47" s="34" t="str">
        <f t="shared" si="4"/>
        <v/>
      </c>
      <c r="U47" s="34" t="str">
        <f t="shared" si="5"/>
        <v/>
      </c>
      <c r="X47" s="34" t="str">
        <f t="shared" si="6"/>
        <v/>
      </c>
      <c r="Z47" s="34" t="str">
        <f t="shared" si="8"/>
        <v/>
      </c>
    </row>
    <row r="48" ht="14.2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 t="str">
        <f t="shared" si="3"/>
        <v/>
      </c>
      <c r="P48" s="25" t="str">
        <f>IF(O48="","",VLOOKUP(O48,'bodovna lista'!B43:C48,2,1))</f>
        <v/>
      </c>
      <c r="R48" s="34" t="str">
        <f t="shared" si="4"/>
        <v/>
      </c>
      <c r="U48" s="34" t="str">
        <f t="shared" si="5"/>
        <v/>
      </c>
      <c r="X48" s="34" t="str">
        <f t="shared" si="6"/>
        <v/>
      </c>
      <c r="Z48" s="34" t="str">
        <f t="shared" si="8"/>
        <v/>
      </c>
    </row>
    <row r="49" ht="14.2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 t="str">
        <f t="shared" si="3"/>
        <v/>
      </c>
      <c r="P49" s="25" t="str">
        <f>IF(O49="","",VLOOKUP(O49,'bodovna lista'!B44:C49,2,1))</f>
        <v/>
      </c>
      <c r="R49" s="34" t="str">
        <f t="shared" si="4"/>
        <v/>
      </c>
      <c r="U49" s="34" t="str">
        <f t="shared" si="5"/>
        <v/>
      </c>
      <c r="X49" s="34" t="str">
        <f t="shared" si="6"/>
        <v/>
      </c>
      <c r="Z49" s="34" t="str">
        <f t="shared" si="8"/>
        <v/>
      </c>
    </row>
    <row r="50" ht="14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 t="str">
        <f t="shared" si="3"/>
        <v/>
      </c>
      <c r="P50" s="25" t="str">
        <f>IF(O50="","",VLOOKUP(O50,'bodovna lista'!B45:C50,2,1))</f>
        <v/>
      </c>
      <c r="R50" s="34" t="str">
        <f t="shared" si="4"/>
        <v/>
      </c>
      <c r="U50" s="34" t="str">
        <f t="shared" si="5"/>
        <v/>
      </c>
      <c r="X50" s="34" t="str">
        <f t="shared" si="6"/>
        <v/>
      </c>
      <c r="Z50" s="34" t="str">
        <f t="shared" si="8"/>
        <v/>
      </c>
    </row>
    <row r="51" ht="14.2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 t="str">
        <f t="shared" si="3"/>
        <v/>
      </c>
      <c r="P51" s="25" t="str">
        <f>IF(O51="","",VLOOKUP(O51,'bodovna lista'!B46:C51,2,1))</f>
        <v/>
      </c>
      <c r="R51" s="34" t="str">
        <f t="shared" si="4"/>
        <v/>
      </c>
      <c r="U51" s="34" t="str">
        <f t="shared" si="5"/>
        <v/>
      </c>
      <c r="X51" s="34" t="str">
        <f t="shared" si="6"/>
        <v/>
      </c>
      <c r="Z51" s="34" t="str">
        <f t="shared" si="8"/>
        <v/>
      </c>
    </row>
    <row r="52" ht="14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 t="str">
        <f t="shared" si="3"/>
        <v/>
      </c>
      <c r="P52" s="25" t="str">
        <f>IF(O52="","",VLOOKUP(O52,'bodovna lista'!B47:C52,2,1))</f>
        <v/>
      </c>
      <c r="R52" s="34" t="str">
        <f t="shared" si="4"/>
        <v/>
      </c>
      <c r="U52" s="34" t="str">
        <f t="shared" si="5"/>
        <v/>
      </c>
      <c r="X52" s="34" t="str">
        <f t="shared" si="6"/>
        <v/>
      </c>
      <c r="Z52" s="34" t="str">
        <f t="shared" si="8"/>
        <v/>
      </c>
    </row>
    <row r="53" ht="14.2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 t="str">
        <f t="shared" si="3"/>
        <v/>
      </c>
      <c r="P53" s="25" t="str">
        <f>IF(O53="","",VLOOKUP(O53,'bodovna lista'!B48:C53,2,1))</f>
        <v/>
      </c>
      <c r="R53" s="34" t="str">
        <f t="shared" si="4"/>
        <v/>
      </c>
      <c r="U53" s="34" t="str">
        <f t="shared" si="5"/>
        <v/>
      </c>
      <c r="X53" s="34" t="str">
        <f t="shared" si="6"/>
        <v/>
      </c>
      <c r="Z53" s="34" t="str">
        <f t="shared" si="8"/>
        <v/>
      </c>
    </row>
    <row r="54" ht="14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 t="str">
        <f t="shared" si="3"/>
        <v/>
      </c>
      <c r="P54" s="25" t="str">
        <f>IF(O54="","",VLOOKUP(O54,'bodovna lista'!B49:C54,2,1))</f>
        <v/>
      </c>
      <c r="R54" s="34" t="str">
        <f t="shared" si="4"/>
        <v/>
      </c>
      <c r="U54" s="34" t="str">
        <f t="shared" si="5"/>
        <v/>
      </c>
      <c r="X54" s="34" t="str">
        <f t="shared" si="6"/>
        <v/>
      </c>
      <c r="Z54" s="34" t="str">
        <f t="shared" si="8"/>
        <v/>
      </c>
    </row>
    <row r="55" ht="14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 t="str">
        <f t="shared" si="3"/>
        <v/>
      </c>
      <c r="P55" s="25" t="str">
        <f>IF(O55="","",VLOOKUP(O55,'bodovna lista'!B50:C55,2,1))</f>
        <v/>
      </c>
      <c r="R55" s="34" t="str">
        <f t="shared" si="4"/>
        <v/>
      </c>
      <c r="U55" s="34" t="str">
        <f t="shared" si="5"/>
        <v/>
      </c>
      <c r="X55" s="34" t="str">
        <f t="shared" si="6"/>
        <v/>
      </c>
      <c r="Z55" s="34" t="str">
        <f t="shared" si="8"/>
        <v/>
      </c>
    </row>
    <row r="56" ht="14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 t="str">
        <f t="shared" si="3"/>
        <v/>
      </c>
      <c r="P56" s="25" t="str">
        <f>IF(O56="","",VLOOKUP(O56,'bodovna lista'!B51:C56,2,1))</f>
        <v/>
      </c>
      <c r="R56" s="34" t="str">
        <f t="shared" si="4"/>
        <v/>
      </c>
      <c r="U56" s="34" t="str">
        <f t="shared" si="5"/>
        <v/>
      </c>
      <c r="X56" s="34" t="str">
        <f t="shared" si="6"/>
        <v/>
      </c>
      <c r="Z56" s="34" t="str">
        <f t="shared" si="8"/>
        <v/>
      </c>
    </row>
    <row r="57" ht="14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 t="str">
        <f t="shared" si="3"/>
        <v/>
      </c>
      <c r="P57" s="25" t="str">
        <f>IF(O57="","",VLOOKUP(O57,'bodovna lista'!B52:C57,2,1))</f>
        <v/>
      </c>
      <c r="R57" s="34" t="str">
        <f t="shared" si="4"/>
        <v/>
      </c>
      <c r="U57" s="34" t="str">
        <f t="shared" si="5"/>
        <v/>
      </c>
      <c r="X57" s="34" t="str">
        <f t="shared" si="6"/>
        <v/>
      </c>
      <c r="Z57" s="34" t="str">
        <f t="shared" si="8"/>
        <v/>
      </c>
    </row>
    <row r="58" ht="14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 t="str">
        <f t="shared" si="3"/>
        <v/>
      </c>
      <c r="P58" s="25" t="str">
        <f>IF(O58="","",VLOOKUP(O58,'bodovna lista'!B53:C58,2,1))</f>
        <v/>
      </c>
      <c r="R58" s="34" t="str">
        <f t="shared" si="4"/>
        <v/>
      </c>
      <c r="U58" s="34" t="str">
        <f t="shared" si="5"/>
        <v/>
      </c>
      <c r="X58" s="34" t="str">
        <f t="shared" si="6"/>
        <v/>
      </c>
      <c r="Z58" s="34" t="str">
        <f t="shared" si="8"/>
        <v/>
      </c>
    </row>
    <row r="59" ht="14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 t="str">
        <f t="shared" si="3"/>
        <v/>
      </c>
      <c r="P59" s="25" t="str">
        <f>IF(O59="","",VLOOKUP(O59,'bodovna lista'!B54:C59,2,1))</f>
        <v/>
      </c>
      <c r="R59" s="34" t="str">
        <f t="shared" si="4"/>
        <v/>
      </c>
      <c r="U59" s="34" t="str">
        <f t="shared" si="5"/>
        <v/>
      </c>
      <c r="X59" s="34" t="str">
        <f t="shared" si="6"/>
        <v/>
      </c>
      <c r="Z59" s="34" t="str">
        <f t="shared" si="8"/>
        <v/>
      </c>
    </row>
    <row r="60" ht="14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 t="str">
        <f t="shared" si="3"/>
        <v/>
      </c>
      <c r="P60" s="25" t="str">
        <f>IF(O60="","",VLOOKUP(O60,'bodovna lista'!B55:C60,2,1))</f>
        <v/>
      </c>
      <c r="R60" s="34" t="str">
        <f t="shared" si="4"/>
        <v/>
      </c>
      <c r="U60" s="34" t="str">
        <f t="shared" si="5"/>
        <v/>
      </c>
      <c r="X60" s="34" t="str">
        <f t="shared" si="6"/>
        <v/>
      </c>
      <c r="Z60" s="34" t="str">
        <f t="shared" si="8"/>
        <v/>
      </c>
    </row>
    <row r="61" ht="14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 t="str">
        <f t="shared" si="3"/>
        <v/>
      </c>
      <c r="P61" s="25" t="str">
        <f>IF(O61="","",VLOOKUP(O61,'bodovna lista'!B56:C61,2,1))</f>
        <v/>
      </c>
      <c r="R61" s="34" t="str">
        <f t="shared" si="4"/>
        <v/>
      </c>
      <c r="U61" s="34" t="str">
        <f t="shared" si="5"/>
        <v/>
      </c>
      <c r="X61" s="34" t="str">
        <f t="shared" si="6"/>
        <v/>
      </c>
      <c r="Z61" s="34" t="str">
        <f t="shared" si="8"/>
        <v/>
      </c>
    </row>
    <row r="62" ht="14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 t="str">
        <f t="shared" si="3"/>
        <v/>
      </c>
      <c r="P62" s="25" t="str">
        <f>IF(O62="","",VLOOKUP(O62,'bodovna lista'!B57:C62,2,1))</f>
        <v/>
      </c>
      <c r="R62" s="34" t="str">
        <f t="shared" si="4"/>
        <v/>
      </c>
      <c r="U62" s="34" t="str">
        <f t="shared" si="5"/>
        <v/>
      </c>
      <c r="X62" s="34" t="str">
        <f t="shared" si="6"/>
        <v/>
      </c>
      <c r="Z62" s="34" t="str">
        <f t="shared" si="8"/>
        <v/>
      </c>
    </row>
    <row r="63" ht="14.25" customHeight="1">
      <c r="O63" s="34" t="str">
        <f t="shared" si="3"/>
        <v/>
      </c>
      <c r="P63" s="34" t="str">
        <f>IF(O63="","",VLOOKUP(O63,'bodovna lista'!B58:C63,2,1))</f>
        <v/>
      </c>
      <c r="R63" s="34" t="str">
        <f t="shared" si="4"/>
        <v/>
      </c>
      <c r="U63" s="34" t="str">
        <f t="shared" si="5"/>
        <v/>
      </c>
      <c r="X63" s="34" t="str">
        <f t="shared" si="6"/>
        <v/>
      </c>
      <c r="Z63" s="34" t="str">
        <f t="shared" si="8"/>
        <v/>
      </c>
    </row>
    <row r="64" ht="14.25" customHeight="1">
      <c r="O64" s="34" t="str">
        <f t="shared" si="3"/>
        <v/>
      </c>
      <c r="P64" s="34" t="str">
        <f>IF(O64="","",VLOOKUP(O64,'bodovna lista'!B59:C64,2,1))</f>
        <v/>
      </c>
      <c r="R64" s="34" t="str">
        <f t="shared" si="4"/>
        <v/>
      </c>
      <c r="U64" s="34" t="str">
        <f t="shared" si="5"/>
        <v/>
      </c>
      <c r="X64" s="34" t="str">
        <f t="shared" si="6"/>
        <v/>
      </c>
      <c r="Z64" s="34" t="str">
        <f t="shared" si="8"/>
        <v/>
      </c>
    </row>
    <row r="65" ht="14.25" customHeight="1">
      <c r="O65" s="34" t="str">
        <f t="shared" si="3"/>
        <v/>
      </c>
      <c r="P65" s="34" t="str">
        <f>IF(O65="","",VLOOKUP(O65,'bodovna lista'!B60:C65,2,1))</f>
        <v/>
      </c>
      <c r="R65" s="34" t="str">
        <f t="shared" si="4"/>
        <v/>
      </c>
      <c r="U65" s="34" t="str">
        <f t="shared" si="5"/>
        <v/>
      </c>
      <c r="X65" s="34" t="str">
        <f t="shared" si="6"/>
        <v/>
      </c>
      <c r="Z65" s="34" t="str">
        <f t="shared" si="8"/>
        <v/>
      </c>
    </row>
    <row r="66" ht="14.25" customHeight="1">
      <c r="O66" s="34" t="str">
        <f t="shared" si="3"/>
        <v/>
      </c>
      <c r="P66" s="34" t="str">
        <f>IF(O66="","",VLOOKUP(O66,'bodovna lista'!B61:C66,2,1))</f>
        <v/>
      </c>
      <c r="R66" s="34" t="str">
        <f t="shared" si="4"/>
        <v/>
      </c>
      <c r="U66" s="34" t="str">
        <f t="shared" si="5"/>
        <v/>
      </c>
      <c r="X66" s="34" t="str">
        <f t="shared" si="6"/>
        <v/>
      </c>
      <c r="Z66" s="34" t="str">
        <f t="shared" si="8"/>
        <v/>
      </c>
    </row>
    <row r="67" ht="14.25" customHeight="1">
      <c r="O67" s="34" t="str">
        <f t="shared" si="3"/>
        <v/>
      </c>
      <c r="P67" s="34" t="str">
        <f>IF(O67="","",VLOOKUP(O67,'bodovna lista'!B62:C67,2,1))</f>
        <v/>
      </c>
      <c r="R67" s="34" t="str">
        <f t="shared" si="4"/>
        <v/>
      </c>
      <c r="U67" s="34" t="str">
        <f t="shared" si="5"/>
        <v/>
      </c>
      <c r="X67" s="34" t="str">
        <f t="shared" si="6"/>
        <v/>
      </c>
      <c r="Z67" s="34" t="str">
        <f t="shared" si="8"/>
        <v/>
      </c>
    </row>
    <row r="68" ht="14.25" customHeight="1">
      <c r="O68" s="34" t="str">
        <f t="shared" si="3"/>
        <v/>
      </c>
      <c r="P68" s="34" t="str">
        <f>IF(O68="","",VLOOKUP(O68,'bodovna lista'!B63:C68,2,1))</f>
        <v/>
      </c>
      <c r="R68" s="34" t="str">
        <f t="shared" si="4"/>
        <v/>
      </c>
      <c r="U68" s="34" t="str">
        <f t="shared" si="5"/>
        <v/>
      </c>
      <c r="X68" s="34" t="str">
        <f t="shared" si="6"/>
        <v/>
      </c>
      <c r="Z68" s="34" t="str">
        <f t="shared" si="8"/>
        <v/>
      </c>
    </row>
    <row r="69" ht="14.25" customHeight="1">
      <c r="O69" s="34" t="str">
        <f t="shared" si="3"/>
        <v/>
      </c>
      <c r="P69" s="34" t="str">
        <f>IF(O69="","",VLOOKUP(O69,'bodovna lista'!B64:C69,2,1))</f>
        <v/>
      </c>
      <c r="R69" s="34" t="str">
        <f t="shared" si="4"/>
        <v/>
      </c>
      <c r="U69" s="34" t="str">
        <f t="shared" si="5"/>
        <v/>
      </c>
      <c r="X69" s="34" t="str">
        <f t="shared" si="6"/>
        <v/>
      </c>
      <c r="Z69" s="34" t="str">
        <f t="shared" si="8"/>
        <v/>
      </c>
    </row>
    <row r="70" ht="14.25" customHeight="1">
      <c r="O70" s="34" t="str">
        <f t="shared" si="3"/>
        <v/>
      </c>
      <c r="P70" s="34" t="str">
        <f>IF(O70="","",VLOOKUP(O70,'bodovna lista'!B65:C70,2,1))</f>
        <v/>
      </c>
      <c r="R70" s="34" t="str">
        <f t="shared" si="4"/>
        <v/>
      </c>
      <c r="U70" s="34" t="str">
        <f t="shared" si="5"/>
        <v/>
      </c>
      <c r="X70" s="34" t="str">
        <f t="shared" si="6"/>
        <v/>
      </c>
      <c r="Z70" s="34" t="str">
        <f t="shared" si="8"/>
        <v/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9">
    <mergeCell ref="K36:L36"/>
    <mergeCell ref="K37:L37"/>
    <mergeCell ref="K38:L38"/>
    <mergeCell ref="K39:L39"/>
    <mergeCell ref="K40:L40"/>
    <mergeCell ref="K29:L29"/>
    <mergeCell ref="K30:L30"/>
    <mergeCell ref="K31:L31"/>
    <mergeCell ref="K32:L32"/>
    <mergeCell ref="K33:L33"/>
    <mergeCell ref="K34:L34"/>
    <mergeCell ref="K35:L35"/>
    <mergeCell ref="A1:P1"/>
    <mergeCell ref="A2:I2"/>
    <mergeCell ref="J2:P2"/>
    <mergeCell ref="C3:I3"/>
    <mergeCell ref="J3:M3"/>
    <mergeCell ref="N3:P3"/>
    <mergeCell ref="C5:N5"/>
    <mergeCell ref="U6:U7"/>
    <mergeCell ref="V6:V7"/>
    <mergeCell ref="W6:W7"/>
    <mergeCell ref="X6:X7"/>
    <mergeCell ref="Z6:Z7"/>
    <mergeCell ref="N4:P4"/>
    <mergeCell ref="O5:O7"/>
    <mergeCell ref="P5:P7"/>
    <mergeCell ref="M6:N6"/>
    <mergeCell ref="R6:R7"/>
    <mergeCell ref="S6:S7"/>
    <mergeCell ref="T6:T7"/>
    <mergeCell ref="A5:A7"/>
    <mergeCell ref="B5:B7"/>
    <mergeCell ref="C6:C7"/>
    <mergeCell ref="D6:F6"/>
    <mergeCell ref="G6:I6"/>
    <mergeCell ref="J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</mergeCells>
  <conditionalFormatting sqref="P38:P40">
    <cfRule type="notContainsText" dxfId="0" priority="1" operator="notContains" text="F">
      <formula>ISERROR(SEARCH(("F"),(P38)))</formula>
    </cfRule>
  </conditionalFormatting>
  <conditionalFormatting sqref="P8:P37">
    <cfRule type="notContainsText" dxfId="1" priority="2" operator="notContains" text="F">
      <formula>ISERROR(SEARCH(("F"),(P8)))</formula>
    </cfRule>
  </conditionalFormatting>
  <printOptions/>
  <pageMargins bottom="0.75" footer="0.0" header="0.0" left="0.7" right="0.7" top="0.75"/>
  <pageSetup orientation="landscape"/>
  <headerFooter>
    <oddFooter>&amp;RPotpis nastavnika__________________________________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43"/>
    <col customWidth="1" min="3" max="3" width="10.71"/>
    <col customWidth="1" min="4" max="4" width="13.29"/>
    <col customWidth="1" min="5" max="5" width="11.14"/>
    <col customWidth="1" min="6" max="6" width="9.14"/>
    <col customWidth="1" min="7" max="7" width="8.57"/>
    <col customWidth="1" min="8" max="8" width="10.43"/>
    <col customWidth="1" min="9" max="9" width="13.0"/>
    <col customWidth="1" min="10" max="10" width="11.57"/>
    <col customWidth="1" min="11" max="11" width="9.43"/>
    <col customWidth="1" min="12" max="12" width="7.57"/>
    <col customWidth="1" min="13" max="26" width="8.71"/>
  </cols>
  <sheetData>
    <row r="1" ht="14.25" customHeight="1"/>
    <row r="2" ht="49.5" customHeight="1">
      <c r="A2" s="43" t="s">
        <v>129</v>
      </c>
      <c r="B2" s="43" t="s">
        <v>130</v>
      </c>
      <c r="C2" s="43" t="s">
        <v>131</v>
      </c>
      <c r="D2" s="43" t="s">
        <v>132</v>
      </c>
      <c r="E2" s="43" t="s">
        <v>133</v>
      </c>
      <c r="F2" s="43" t="s">
        <v>134</v>
      </c>
      <c r="G2" s="43" t="s">
        <v>135</v>
      </c>
      <c r="H2" s="43" t="s">
        <v>136</v>
      </c>
      <c r="I2" s="43" t="s">
        <v>137</v>
      </c>
      <c r="J2" s="43" t="s">
        <v>138</v>
      </c>
      <c r="K2" s="43" t="s">
        <v>139</v>
      </c>
      <c r="L2" s="43" t="s">
        <v>1</v>
      </c>
    </row>
    <row r="3" ht="14.25" customHeight="1">
      <c r="A3" s="44" t="s">
        <v>140</v>
      </c>
      <c r="B3" s="34" t="s">
        <v>141</v>
      </c>
      <c r="C3" s="34">
        <v>3.0</v>
      </c>
      <c r="D3" s="35">
        <v>6.0</v>
      </c>
      <c r="G3" s="34" t="str">
        <f t="shared" ref="G3:G10" si="1">IF(E3="","",SUM(E3:F3))</f>
        <v/>
      </c>
      <c r="J3" s="34" t="str">
        <f t="shared" ref="J3:J11" si="2">IF(H3="","",SUM(H3:I3))</f>
        <v/>
      </c>
      <c r="K3" s="34">
        <f t="shared" ref="K3:K11" si="3">MAX(C3:D3)+MAX(G3,J3)</f>
        <v>6</v>
      </c>
      <c r="L3" s="34" t="str">
        <f>IF(K3="","",VLOOKUP(K3,'bodovna lista'!$B$3:$C$8,2,1))</f>
        <v>F</v>
      </c>
    </row>
    <row r="4" ht="14.25" customHeight="1">
      <c r="A4" s="44" t="s">
        <v>142</v>
      </c>
      <c r="B4" s="34" t="s">
        <v>143</v>
      </c>
      <c r="C4" s="34">
        <v>3.5</v>
      </c>
      <c r="D4" s="35">
        <v>13.0</v>
      </c>
      <c r="E4" s="35">
        <v>0.5</v>
      </c>
      <c r="F4" s="35">
        <v>2.0</v>
      </c>
      <c r="G4" s="34">
        <f t="shared" si="1"/>
        <v>2.5</v>
      </c>
      <c r="H4" s="35">
        <v>4.0</v>
      </c>
      <c r="I4" s="34"/>
      <c r="J4" s="34">
        <f t="shared" si="2"/>
        <v>4</v>
      </c>
      <c r="K4" s="34">
        <f t="shared" si="3"/>
        <v>17</v>
      </c>
      <c r="L4" s="34" t="str">
        <f>IF(K4="","",VLOOKUP(K4,'bodovna lista'!$B$3:$C$8,2,1))</f>
        <v>F</v>
      </c>
    </row>
    <row r="5" ht="14.25" customHeight="1">
      <c r="A5" s="44" t="s">
        <v>144</v>
      </c>
      <c r="B5" s="34" t="s">
        <v>145</v>
      </c>
      <c r="C5" s="34">
        <v>1.0</v>
      </c>
      <c r="D5" s="35">
        <v>11.0</v>
      </c>
      <c r="E5" s="34"/>
      <c r="F5" s="34"/>
      <c r="G5" s="34" t="str">
        <f t="shared" si="1"/>
        <v/>
      </c>
      <c r="H5" s="34"/>
      <c r="I5" s="34"/>
      <c r="J5" s="34" t="str">
        <f t="shared" si="2"/>
        <v/>
      </c>
      <c r="K5" s="34">
        <f t="shared" si="3"/>
        <v>11</v>
      </c>
      <c r="L5" s="34" t="str">
        <f>IF(K5="","",VLOOKUP(K5,'bodovna lista'!$B$3:$C$8,2,1))</f>
        <v>F</v>
      </c>
    </row>
    <row r="6" ht="14.25" customHeight="1">
      <c r="A6" s="44" t="s">
        <v>146</v>
      </c>
      <c r="B6" s="45" t="s">
        <v>147</v>
      </c>
      <c r="C6" s="45">
        <v>14.0</v>
      </c>
      <c r="D6" s="40">
        <v>12.0</v>
      </c>
      <c r="E6" s="40">
        <v>0.0</v>
      </c>
      <c r="F6" s="40">
        <v>3.0</v>
      </c>
      <c r="G6" s="34">
        <f t="shared" si="1"/>
        <v>3</v>
      </c>
      <c r="H6" s="40">
        <v>9.0</v>
      </c>
      <c r="I6" s="40">
        <v>2.0</v>
      </c>
      <c r="J6" s="34">
        <f t="shared" si="2"/>
        <v>11</v>
      </c>
      <c r="K6" s="34">
        <f t="shared" si="3"/>
        <v>25</v>
      </c>
      <c r="L6" s="34" t="str">
        <f>IF(K6="","",VLOOKUP(K6,'bodovna lista'!$B$3:$C$8,2,1))</f>
        <v>F</v>
      </c>
    </row>
    <row r="7" ht="14.25" customHeight="1">
      <c r="A7" s="44" t="s">
        <v>148</v>
      </c>
      <c r="B7" s="34" t="s">
        <v>149</v>
      </c>
      <c r="C7" s="45">
        <v>13.0</v>
      </c>
      <c r="D7" s="40">
        <v>19.0</v>
      </c>
      <c r="G7" s="34" t="str">
        <f t="shared" si="1"/>
        <v/>
      </c>
      <c r="H7" s="40">
        <v>12.0</v>
      </c>
      <c r="I7" s="40">
        <v>9.0</v>
      </c>
      <c r="J7" s="34">
        <f t="shared" si="2"/>
        <v>21</v>
      </c>
      <c r="K7" s="34">
        <f t="shared" si="3"/>
        <v>40</v>
      </c>
      <c r="L7" s="34" t="str">
        <f>IF(K7="","",VLOOKUP(K7,'bodovna lista'!$B$3:$C$8,2,1))</f>
        <v>F</v>
      </c>
    </row>
    <row r="8" ht="14.25" customHeight="1">
      <c r="A8" s="44" t="s">
        <v>150</v>
      </c>
      <c r="B8" s="34" t="s">
        <v>151</v>
      </c>
      <c r="C8" s="45">
        <v>5.0</v>
      </c>
      <c r="D8" s="40">
        <v>14.0</v>
      </c>
      <c r="E8" s="40">
        <v>2.0</v>
      </c>
      <c r="G8" s="34">
        <f t="shared" si="1"/>
        <v>2</v>
      </c>
      <c r="J8" s="34" t="str">
        <f t="shared" si="2"/>
        <v/>
      </c>
      <c r="K8" s="34">
        <f t="shared" si="3"/>
        <v>16</v>
      </c>
      <c r="L8" s="34" t="str">
        <f>IF(K8="","",VLOOKUP(K8,'bodovna lista'!$B$3:$C$8,2,1))</f>
        <v>F</v>
      </c>
    </row>
    <row r="9" ht="14.25" customHeight="1">
      <c r="A9" s="44" t="s">
        <v>152</v>
      </c>
      <c r="B9" s="34" t="s">
        <v>153</v>
      </c>
      <c r="C9" s="45">
        <v>12.0</v>
      </c>
      <c r="D9" s="40">
        <v>8.0</v>
      </c>
      <c r="G9" s="34" t="str">
        <f t="shared" si="1"/>
        <v/>
      </c>
      <c r="H9" s="40">
        <v>4.0</v>
      </c>
      <c r="I9" s="40">
        <v>9.0</v>
      </c>
      <c r="J9" s="34">
        <f t="shared" si="2"/>
        <v>13</v>
      </c>
      <c r="K9" s="34">
        <f t="shared" si="3"/>
        <v>25</v>
      </c>
      <c r="L9" s="34" t="str">
        <f>IF(K9="","",VLOOKUP(K9,'bodovna lista'!$B$3:$C$8,2,1))</f>
        <v>F</v>
      </c>
    </row>
    <row r="10" ht="14.25" customHeight="1">
      <c r="A10" s="44" t="s">
        <v>154</v>
      </c>
      <c r="B10" s="34" t="s">
        <v>155</v>
      </c>
      <c r="C10" s="45">
        <v>13.0</v>
      </c>
      <c r="D10" s="40">
        <v>20.0</v>
      </c>
      <c r="G10" s="34" t="str">
        <f t="shared" si="1"/>
        <v/>
      </c>
      <c r="J10" s="34" t="str">
        <f t="shared" si="2"/>
        <v/>
      </c>
      <c r="K10" s="34">
        <f t="shared" si="3"/>
        <v>20</v>
      </c>
      <c r="L10" s="34" t="str">
        <f>IF(K10="","",VLOOKUP(K10,'bodovna lista'!$B$3:$C$8,2,1))</f>
        <v>F</v>
      </c>
    </row>
    <row r="11" ht="14.25" customHeight="1">
      <c r="A11" s="46">
        <v>44696.0</v>
      </c>
      <c r="B11" s="40" t="s">
        <v>156</v>
      </c>
      <c r="D11" s="40">
        <v>16.0</v>
      </c>
      <c r="E11" s="40">
        <v>0.0</v>
      </c>
      <c r="J11" s="34" t="str">
        <f t="shared" si="2"/>
        <v/>
      </c>
      <c r="K11" s="34">
        <f t="shared" si="3"/>
        <v>16</v>
      </c>
      <c r="L11" s="34" t="str">
        <f>IF(K11="","",VLOOKUP(K11,'bodovna lista'!$B$3:$C$8,2,1))</f>
        <v>F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3" width="25.71"/>
    <col customWidth="1" min="4" max="4" width="12.71"/>
    <col customWidth="1" min="5" max="5" width="14.0"/>
    <col customWidth="1" min="6" max="6" width="9.0"/>
    <col customWidth="1" min="7" max="7" width="12.0"/>
  </cols>
  <sheetData>
    <row r="1">
      <c r="A1" s="47" t="s">
        <v>9</v>
      </c>
      <c r="B1" s="5"/>
      <c r="C1" s="5"/>
      <c r="D1" s="5"/>
      <c r="E1" s="5"/>
      <c r="F1" s="5"/>
      <c r="G1" s="6"/>
    </row>
    <row r="2">
      <c r="A2" s="47" t="s">
        <v>10</v>
      </c>
      <c r="B2" s="5"/>
      <c r="C2" s="6"/>
      <c r="D2" s="48" t="s">
        <v>157</v>
      </c>
      <c r="E2" s="5"/>
      <c r="F2" s="5"/>
      <c r="G2" s="6"/>
    </row>
    <row r="3">
      <c r="A3" s="47" t="s">
        <v>158</v>
      </c>
      <c r="B3" s="5"/>
      <c r="C3" s="6"/>
      <c r="D3" s="48" t="s">
        <v>13</v>
      </c>
      <c r="E3" s="5"/>
      <c r="F3" s="5"/>
      <c r="G3" s="6"/>
    </row>
    <row r="4">
      <c r="A4" s="49"/>
      <c r="B4" s="49"/>
      <c r="C4" s="49"/>
      <c r="D4" s="49"/>
      <c r="E4" s="49"/>
      <c r="F4" s="49"/>
      <c r="G4" s="49"/>
    </row>
    <row r="5">
      <c r="A5" s="50" t="s">
        <v>159</v>
      </c>
      <c r="B5" s="50" t="s">
        <v>160</v>
      </c>
      <c r="C5" s="50" t="s">
        <v>17</v>
      </c>
      <c r="D5" s="51" t="s">
        <v>161</v>
      </c>
      <c r="E5" s="5"/>
      <c r="F5" s="6"/>
      <c r="G5" s="50" t="s">
        <v>162</v>
      </c>
    </row>
    <row r="6" ht="42.75" customHeight="1">
      <c r="A6" s="21"/>
      <c r="B6" s="21"/>
      <c r="C6" s="21"/>
      <c r="D6" s="52" t="s">
        <v>163</v>
      </c>
      <c r="E6" s="52" t="s">
        <v>164</v>
      </c>
      <c r="F6" s="52" t="s">
        <v>165</v>
      </c>
      <c r="G6" s="21"/>
      <c r="J6" s="34" t="s">
        <v>166</v>
      </c>
      <c r="K6" s="34">
        <f>COUNTIF(G7:G19,"=A")</f>
        <v>1</v>
      </c>
    </row>
    <row r="7">
      <c r="A7" s="31">
        <v>1.0</v>
      </c>
      <c r="B7" s="29" t="str">
        <f>'A evidencija'!A8</f>
        <v>3/2020</v>
      </c>
      <c r="C7" s="29" t="str">
        <f>'A evidencija'!B8</f>
        <v>Helena Perović</v>
      </c>
      <c r="D7" s="31">
        <f>'A evidencija'!R8</f>
        <v>45.5</v>
      </c>
      <c r="E7" s="31">
        <f>'A evidencija'!Y8</f>
        <v>45</v>
      </c>
      <c r="F7" s="31">
        <f>'A evidencija'!O8</f>
        <v>90.5</v>
      </c>
      <c r="G7" s="31" t="str">
        <f>'A evidencija'!P8</f>
        <v>A</v>
      </c>
      <c r="J7" s="34" t="s">
        <v>167</v>
      </c>
      <c r="K7" s="34">
        <f>COUNTIF(G7:G19,"=B")</f>
        <v>0</v>
      </c>
    </row>
    <row r="8">
      <c r="A8" s="31">
        <f t="shared" ref="A8:A19" si="1">A7+1</f>
        <v>2</v>
      </c>
      <c r="B8" s="29" t="str">
        <f>'A evidencija'!A9</f>
        <v>20/2020</v>
      </c>
      <c r="C8" s="29" t="str">
        <f>'A evidencija'!B9</f>
        <v>Danica Duković</v>
      </c>
      <c r="D8" s="31">
        <f>'A evidencija'!R9</f>
        <v>7</v>
      </c>
      <c r="E8" s="31" t="str">
        <f>'A evidencija'!Y9</f>
        <v/>
      </c>
      <c r="F8" s="31">
        <f>'A evidencija'!O9</f>
        <v>7</v>
      </c>
      <c r="G8" s="31" t="str">
        <f>'A evidencija'!P9</f>
        <v>F</v>
      </c>
      <c r="J8" s="34" t="s">
        <v>168</v>
      </c>
      <c r="K8" s="34">
        <f>COUNTIF(G7:G19,"=C")</f>
        <v>0</v>
      </c>
    </row>
    <row r="9">
      <c r="A9" s="31">
        <f t="shared" si="1"/>
        <v>3</v>
      </c>
      <c r="B9" s="29" t="str">
        <f>'A evidencija'!A10</f>
        <v>21/2020</v>
      </c>
      <c r="C9" s="29" t="str">
        <f>'A evidencija'!B10</f>
        <v>Milica Uskoković</v>
      </c>
      <c r="D9" s="31">
        <f>'A evidencija'!R10</f>
        <v>19</v>
      </c>
      <c r="E9" s="31" t="str">
        <f>'A evidencija'!Y10</f>
        <v/>
      </c>
      <c r="F9" s="31">
        <f>'A evidencija'!O10</f>
        <v>19</v>
      </c>
      <c r="G9" s="31" t="str">
        <f>'A evidencija'!P10</f>
        <v>F</v>
      </c>
      <c r="J9" s="34" t="s">
        <v>169</v>
      </c>
      <c r="K9" s="34">
        <f>COUNTIF(G7:G19,"=D")</f>
        <v>0</v>
      </c>
    </row>
    <row r="10">
      <c r="A10" s="31">
        <f t="shared" si="1"/>
        <v>4</v>
      </c>
      <c r="B10" s="29" t="str">
        <f>'A evidencija'!A11</f>
        <v>22/2020</v>
      </c>
      <c r="C10" s="29" t="str">
        <f>'A evidencija'!B11</f>
        <v>Maša Laban</v>
      </c>
      <c r="D10" s="31" t="str">
        <f>'A evidencija'!R11</f>
        <v/>
      </c>
      <c r="E10" s="31" t="str">
        <f>'A evidencija'!Y11</f>
        <v/>
      </c>
      <c r="F10" s="31" t="str">
        <f>'A evidencija'!O11</f>
        <v/>
      </c>
      <c r="G10" s="31" t="str">
        <f>'A evidencija'!P11</f>
        <v/>
      </c>
      <c r="J10" s="34" t="s">
        <v>170</v>
      </c>
      <c r="K10" s="34">
        <f>COUNTIF(G7:G19,"=E")</f>
        <v>1</v>
      </c>
    </row>
    <row r="11">
      <c r="A11" s="31">
        <f t="shared" si="1"/>
        <v>5</v>
      </c>
      <c r="B11" s="29" t="str">
        <f>'A evidencija'!A12</f>
        <v>23/2020</v>
      </c>
      <c r="C11" s="29" t="str">
        <f>'A evidencija'!B12</f>
        <v>Nemanja Kovačević</v>
      </c>
      <c r="D11" s="31" t="str">
        <f>'A evidencija'!R12</f>
        <v/>
      </c>
      <c r="E11" s="31" t="str">
        <f>'A evidencija'!Y12</f>
        <v/>
      </c>
      <c r="F11" s="31" t="str">
        <f>'A evidencija'!O12</f>
        <v/>
      </c>
      <c r="G11" s="31" t="str">
        <f>'A evidencija'!P12</f>
        <v/>
      </c>
      <c r="J11" s="34" t="s">
        <v>171</v>
      </c>
      <c r="K11" s="34">
        <f>COUNTIF(G7:G19,"=F")</f>
        <v>4</v>
      </c>
    </row>
    <row r="12">
      <c r="A12" s="31">
        <f t="shared" si="1"/>
        <v>6</v>
      </c>
      <c r="B12" s="29" t="str">
        <f>'A evidencija'!A13</f>
        <v>13/2019</v>
      </c>
      <c r="C12" s="29" t="str">
        <f>'A evidencija'!B13</f>
        <v>Marko Gogić</v>
      </c>
      <c r="D12" s="31" t="str">
        <f>'A evidencija'!R13</f>
        <v/>
      </c>
      <c r="E12" s="31" t="str">
        <f>'A evidencija'!Y13</f>
        <v/>
      </c>
      <c r="F12" s="31" t="str">
        <f>'A evidencija'!O13</f>
        <v/>
      </c>
      <c r="G12" s="31" t="str">
        <f>'A evidencija'!P13</f>
        <v/>
      </c>
    </row>
    <row r="13">
      <c r="A13" s="31">
        <f t="shared" si="1"/>
        <v>7</v>
      </c>
      <c r="B13" s="29" t="str">
        <f>'A evidencija'!A14</f>
        <v>1/2018</v>
      </c>
      <c r="C13" s="29" t="str">
        <f>'A evidencija'!B14</f>
        <v>Anđela Zečević</v>
      </c>
      <c r="D13" s="31" t="str">
        <f>'A evidencija'!R14</f>
        <v/>
      </c>
      <c r="E13" s="31" t="str">
        <f>'A evidencija'!Y14</f>
        <v/>
      </c>
      <c r="F13" s="31" t="str">
        <f>'A evidencija'!O14</f>
        <v/>
      </c>
      <c r="G13" s="31" t="str">
        <f>'A evidencija'!P14</f>
        <v/>
      </c>
    </row>
    <row r="14">
      <c r="A14" s="31">
        <f t="shared" si="1"/>
        <v>8</v>
      </c>
      <c r="B14" s="29" t="str">
        <f>'A evidencija'!A15</f>
        <v>8/2018</v>
      </c>
      <c r="C14" s="29" t="str">
        <f>'A evidencija'!B15</f>
        <v>Adnana Kurmemović</v>
      </c>
      <c r="D14" s="31">
        <f>'A evidencija'!R15</f>
        <v>19</v>
      </c>
      <c r="E14" s="31">
        <f>'A evidencija'!Y15</f>
        <v>0.5</v>
      </c>
      <c r="F14" s="31">
        <f>'A evidencija'!O15</f>
        <v>19.5</v>
      </c>
      <c r="G14" s="31" t="str">
        <f>'A evidencija'!P15</f>
        <v>F</v>
      </c>
    </row>
    <row r="15">
      <c r="A15" s="31">
        <f t="shared" si="1"/>
        <v>9</v>
      </c>
      <c r="B15" s="29" t="str">
        <f>'A evidencija'!A16</f>
        <v>4/2017</v>
      </c>
      <c r="C15" s="29" t="str">
        <f>'A evidencija'!B16</f>
        <v>Anja Ostojić</v>
      </c>
      <c r="D15" s="31" t="str">
        <f>'A evidencija'!R16</f>
        <v/>
      </c>
      <c r="E15" s="31" t="str">
        <f>'A evidencija'!Y16</f>
        <v/>
      </c>
      <c r="F15" s="31" t="str">
        <f>'A evidencija'!O16</f>
        <v/>
      </c>
      <c r="G15" s="31" t="str">
        <f>'A evidencija'!P16</f>
        <v/>
      </c>
    </row>
    <row r="16">
      <c r="A16" s="31">
        <f t="shared" si="1"/>
        <v>10</v>
      </c>
      <c r="B16" s="29" t="str">
        <f>'A evidencija'!A17</f>
        <v>5/2017</v>
      </c>
      <c r="C16" s="29" t="str">
        <f>'A evidencija'!B17</f>
        <v>Marina Junčaj</v>
      </c>
      <c r="D16" s="31" t="str">
        <f>'A evidencija'!R17</f>
        <v/>
      </c>
      <c r="E16" s="31" t="str">
        <f>'A evidencija'!Y17</f>
        <v/>
      </c>
      <c r="F16" s="31" t="str">
        <f>'A evidencija'!O17</f>
        <v/>
      </c>
      <c r="G16" s="31" t="str">
        <f>'A evidencija'!P17</f>
        <v/>
      </c>
    </row>
    <row r="17">
      <c r="A17" s="31">
        <f t="shared" si="1"/>
        <v>11</v>
      </c>
      <c r="B17" s="29" t="str">
        <f>'A evidencija'!A18</f>
        <v>16/2017</v>
      </c>
      <c r="C17" s="29" t="str">
        <f>'A evidencija'!B18</f>
        <v>Ana Pejović</v>
      </c>
      <c r="D17" s="31">
        <f>'A evidencija'!R18</f>
        <v>22</v>
      </c>
      <c r="E17" s="31">
        <f>'A evidencija'!Y18</f>
        <v>23</v>
      </c>
      <c r="F17" s="31">
        <f>'A evidencija'!O18</f>
        <v>45</v>
      </c>
      <c r="G17" s="31" t="str">
        <f>'A evidencija'!P18</f>
        <v>E</v>
      </c>
    </row>
    <row r="18">
      <c r="A18" s="31">
        <f t="shared" si="1"/>
        <v>12</v>
      </c>
      <c r="B18" s="29" t="str">
        <f>'A evidencija'!A19</f>
        <v>21/2017</v>
      </c>
      <c r="C18" s="29" t="str">
        <f>'A evidencija'!B19</f>
        <v>Jovana Klikovac</v>
      </c>
      <c r="D18" s="31" t="str">
        <f>'A evidencija'!R19</f>
        <v/>
      </c>
      <c r="E18" s="31" t="str">
        <f>'A evidencija'!Y19</f>
        <v/>
      </c>
      <c r="F18" s="31" t="str">
        <f>'A evidencija'!O19</f>
        <v/>
      </c>
      <c r="G18" s="31" t="str">
        <f>'A evidencija'!P19</f>
        <v/>
      </c>
    </row>
    <row r="19">
      <c r="A19" s="31">
        <f t="shared" si="1"/>
        <v>13</v>
      </c>
      <c r="B19" s="29" t="str">
        <f>'A evidencija'!A20</f>
        <v>22/2017</v>
      </c>
      <c r="C19" s="29" t="str">
        <f>'A evidencija'!B20</f>
        <v>Ivana Fatić</v>
      </c>
      <c r="D19" s="31">
        <f>'A evidencija'!R20</f>
        <v>17</v>
      </c>
      <c r="E19" s="31">
        <f>'A evidencija'!Y20</f>
        <v>19</v>
      </c>
      <c r="F19" s="31">
        <f>'A evidencija'!O20</f>
        <v>36</v>
      </c>
      <c r="G19" s="31" t="str">
        <f>'A evidencija'!P20</f>
        <v>F</v>
      </c>
    </row>
    <row r="20">
      <c r="B20" s="34" t="str">
        <f>'A evidencija'!A21</f>
        <v/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rintOptions/>
  <pageMargins bottom="0.75" footer="0.0" header="0.0" left="0.7" right="0.7" top="0.75"/>
  <pageSetup orientation="portrait"/>
  <headerFooter>
    <oddFooter>&amp;RProdekan za nastavu___________________________________________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3" width="25.71"/>
    <col customWidth="1" min="4" max="4" width="12.71"/>
    <col customWidth="1" min="5" max="5" width="14.0"/>
    <col customWidth="1" min="6" max="6" width="9.0"/>
    <col customWidth="1" min="7" max="7" width="12.0"/>
  </cols>
  <sheetData>
    <row r="1">
      <c r="A1" s="47" t="s">
        <v>172</v>
      </c>
      <c r="B1" s="5"/>
      <c r="C1" s="5"/>
      <c r="D1" s="5"/>
      <c r="E1" s="5"/>
      <c r="F1" s="5"/>
      <c r="G1" s="6"/>
    </row>
    <row r="2">
      <c r="A2" s="47" t="s">
        <v>10</v>
      </c>
      <c r="B2" s="5"/>
      <c r="C2" s="6"/>
      <c r="D2" s="48" t="s">
        <v>157</v>
      </c>
      <c r="E2" s="5"/>
      <c r="F2" s="5"/>
      <c r="G2" s="6"/>
    </row>
    <row r="3">
      <c r="A3" s="47" t="s">
        <v>158</v>
      </c>
      <c r="B3" s="5"/>
      <c r="C3" s="6"/>
      <c r="D3" s="48" t="s">
        <v>13</v>
      </c>
      <c r="E3" s="5"/>
      <c r="F3" s="5"/>
      <c r="G3" s="6"/>
    </row>
    <row r="4">
      <c r="A4" s="49"/>
      <c r="B4" s="49"/>
      <c r="C4" s="49"/>
      <c r="D4" s="49"/>
      <c r="E4" s="49"/>
      <c r="F4" s="49"/>
      <c r="G4" s="49"/>
    </row>
    <row r="5">
      <c r="A5" s="50" t="s">
        <v>159</v>
      </c>
      <c r="B5" s="50" t="s">
        <v>160</v>
      </c>
      <c r="C5" s="50" t="s">
        <v>17</v>
      </c>
      <c r="D5" s="53" t="s">
        <v>161</v>
      </c>
      <c r="E5" s="5"/>
      <c r="F5" s="6"/>
      <c r="G5" s="50" t="s">
        <v>162</v>
      </c>
    </row>
    <row r="6" ht="42.75" customHeight="1">
      <c r="A6" s="27"/>
      <c r="B6" s="27"/>
      <c r="C6" s="27"/>
      <c r="D6" s="54" t="s">
        <v>163</v>
      </c>
      <c r="E6" s="54" t="s">
        <v>164</v>
      </c>
      <c r="F6" s="54" t="s">
        <v>165</v>
      </c>
      <c r="G6" s="27"/>
    </row>
    <row r="7">
      <c r="A7" s="31">
        <v>1.0</v>
      </c>
      <c r="B7" s="29" t="str">
        <f>'B evidencija'!A8</f>
        <v>39/2021</v>
      </c>
      <c r="C7" s="29" t="str">
        <f>'B evidencija'!B8</f>
        <v>Vuk Radović</v>
      </c>
      <c r="D7" s="31" t="str">
        <f>'B evidencija'!R8</f>
        <v/>
      </c>
      <c r="E7" s="31" t="str">
        <f>'B evidencija'!Y8</f>
        <v/>
      </c>
      <c r="F7" s="31" t="str">
        <f>'B evidencija'!O8</f>
        <v/>
      </c>
      <c r="G7" s="31" t="str">
        <f>'B evidencija'!P8</f>
        <v/>
      </c>
      <c r="J7" s="34" t="s">
        <v>166</v>
      </c>
      <c r="K7" s="34">
        <f>COUNTIF(G8:G50,"=A")</f>
        <v>0</v>
      </c>
    </row>
    <row r="8">
      <c r="A8" s="31">
        <f t="shared" ref="A8:A39" si="1">A7+1</f>
        <v>2</v>
      </c>
      <c r="B8" s="29" t="str">
        <f>'B evidencija'!A9</f>
        <v>40/2021</v>
      </c>
      <c r="C8" s="29" t="str">
        <f>'B evidencija'!B9</f>
        <v>Nermina Ćeman</v>
      </c>
      <c r="D8" s="31">
        <f>'B evidencija'!R9</f>
        <v>26</v>
      </c>
      <c r="E8" s="31">
        <f>'B evidencija'!Y9</f>
        <v>26</v>
      </c>
      <c r="F8" s="31">
        <f>'B evidencija'!O9</f>
        <v>52</v>
      </c>
      <c r="G8" s="31" t="str">
        <f>'B evidencija'!P9</f>
        <v>E</v>
      </c>
      <c r="J8" s="34" t="s">
        <v>167</v>
      </c>
      <c r="K8" s="34">
        <f>COUNTIF(G8:G50,"=B")</f>
        <v>1</v>
      </c>
    </row>
    <row r="9">
      <c r="A9" s="31">
        <f t="shared" si="1"/>
        <v>3</v>
      </c>
      <c r="B9" s="29" t="str">
        <f>'B evidencija'!A10</f>
        <v>2/2020</v>
      </c>
      <c r="C9" s="29" t="str">
        <f>'B evidencija'!B10</f>
        <v>Ivana Mijović</v>
      </c>
      <c r="D9" s="31">
        <f>'B evidencija'!R10</f>
        <v>18</v>
      </c>
      <c r="E9" s="31">
        <f>'B evidencija'!Y10</f>
        <v>27</v>
      </c>
      <c r="F9" s="31">
        <f>'B evidencija'!O10</f>
        <v>45</v>
      </c>
      <c r="G9" s="31" t="str">
        <f>'B evidencija'!P10</f>
        <v>E</v>
      </c>
      <c r="J9" s="34" t="s">
        <v>168</v>
      </c>
      <c r="K9" s="34">
        <f>COUNTIF(G8:G50,"=C")</f>
        <v>0</v>
      </c>
    </row>
    <row r="10">
      <c r="A10" s="31">
        <f t="shared" si="1"/>
        <v>4</v>
      </c>
      <c r="B10" s="29" t="str">
        <f>'B evidencija'!A11</f>
        <v>3/2020</v>
      </c>
      <c r="C10" s="29" t="str">
        <f>'B evidencija'!B11</f>
        <v>Milica Popović</v>
      </c>
      <c r="D10" s="31">
        <f>'B evidencija'!R11</f>
        <v>25</v>
      </c>
      <c r="E10" s="31">
        <f>'B evidencija'!Y11</f>
        <v>29</v>
      </c>
      <c r="F10" s="31">
        <f>'B evidencija'!O11</f>
        <v>54</v>
      </c>
      <c r="G10" s="31" t="str">
        <f>'B evidencija'!P11</f>
        <v>E</v>
      </c>
      <c r="J10" s="34" t="s">
        <v>169</v>
      </c>
      <c r="K10" s="34">
        <f>COUNTIF(G8:G50,"=D")</f>
        <v>0</v>
      </c>
    </row>
    <row r="11">
      <c r="A11" s="31">
        <f t="shared" si="1"/>
        <v>5</v>
      </c>
      <c r="B11" s="29" t="str">
        <f>'B evidencija'!A12</f>
        <v>4/2020</v>
      </c>
      <c r="C11" s="29" t="str">
        <f>'B evidencija'!B12</f>
        <v>Ajlan Zajmović</v>
      </c>
      <c r="D11" s="31">
        <f>'B evidencija'!R12</f>
        <v>38</v>
      </c>
      <c r="E11" s="31">
        <f>'B evidencija'!Y12</f>
        <v>44</v>
      </c>
      <c r="F11" s="31">
        <f>'B evidencija'!O12</f>
        <v>82</v>
      </c>
      <c r="G11" s="31" t="str">
        <f>'B evidencija'!P12</f>
        <v>B</v>
      </c>
      <c r="J11" s="34" t="s">
        <v>170</v>
      </c>
      <c r="K11" s="34">
        <f>COUNTIF(G8:G50,"=E")</f>
        <v>8</v>
      </c>
    </row>
    <row r="12">
      <c r="A12" s="31">
        <f t="shared" si="1"/>
        <v>6</v>
      </c>
      <c r="B12" s="29" t="str">
        <f>'B evidencija'!A13</f>
        <v>5/2020</v>
      </c>
      <c r="C12" s="29" t="str">
        <f>'B evidencija'!B13</f>
        <v>Aćim Gogić</v>
      </c>
      <c r="D12" s="31">
        <f>'B evidencija'!R13</f>
        <v>25.5</v>
      </c>
      <c r="E12" s="31">
        <f>'B evidencija'!Y13</f>
        <v>23</v>
      </c>
      <c r="F12" s="31">
        <f>'B evidencija'!O13</f>
        <v>48.5</v>
      </c>
      <c r="G12" s="31" t="str">
        <f>'B evidencija'!P13</f>
        <v>E</v>
      </c>
      <c r="J12" s="34" t="s">
        <v>171</v>
      </c>
      <c r="K12" s="34">
        <f>COUNTIF(G7:G50,"=F")</f>
        <v>9</v>
      </c>
    </row>
    <row r="13">
      <c r="A13" s="31">
        <f t="shared" si="1"/>
        <v>7</v>
      </c>
      <c r="B13" s="29" t="str">
        <f>'B evidencija'!A14</f>
        <v>6/2020</v>
      </c>
      <c r="C13" s="29" t="str">
        <f>'B evidencija'!B14</f>
        <v>Sara Perović</v>
      </c>
      <c r="D13" s="31">
        <f>'B evidencija'!R14</f>
        <v>21.5</v>
      </c>
      <c r="E13" s="31">
        <f>'B evidencija'!Y14</f>
        <v>25</v>
      </c>
      <c r="F13" s="31">
        <f>'B evidencija'!O14</f>
        <v>46.5</v>
      </c>
      <c r="G13" s="31" t="str">
        <f>'B evidencija'!P14</f>
        <v>E</v>
      </c>
      <c r="K13" s="34">
        <f>SUM(K7:K12)</f>
        <v>18</v>
      </c>
    </row>
    <row r="14">
      <c r="A14" s="31">
        <f t="shared" si="1"/>
        <v>8</v>
      </c>
      <c r="B14" s="29" t="str">
        <f>'B evidencija'!A15</f>
        <v>15/2020</v>
      </c>
      <c r="C14" s="29" t="str">
        <f>'B evidencija'!B15</f>
        <v>Nikolina Medojević</v>
      </c>
      <c r="D14" s="31" t="str">
        <f>'B evidencija'!R15</f>
        <v/>
      </c>
      <c r="E14" s="31" t="str">
        <f>'B evidencija'!Y15</f>
        <v/>
      </c>
      <c r="F14" s="31" t="str">
        <f>'B evidencija'!O15</f>
        <v/>
      </c>
      <c r="G14" s="31" t="str">
        <f>'B evidencija'!P15</f>
        <v/>
      </c>
    </row>
    <row r="15">
      <c r="A15" s="31">
        <f t="shared" si="1"/>
        <v>9</v>
      </c>
      <c r="B15" s="29" t="str">
        <f>'B evidencija'!A16</f>
        <v>25/2020</v>
      </c>
      <c r="C15" s="29" t="str">
        <f>'B evidencija'!B16</f>
        <v>Petar Borozan</v>
      </c>
      <c r="D15" s="31" t="str">
        <f>'B evidencija'!R16</f>
        <v/>
      </c>
      <c r="E15" s="31" t="str">
        <f>'B evidencija'!Y16</f>
        <v/>
      </c>
      <c r="F15" s="31" t="str">
        <f>'B evidencija'!O16</f>
        <v/>
      </c>
      <c r="G15" s="31" t="str">
        <f>'B evidencija'!P16</f>
        <v/>
      </c>
    </row>
    <row r="16">
      <c r="A16" s="31">
        <f t="shared" si="1"/>
        <v>10</v>
      </c>
      <c r="B16" s="29" t="str">
        <f>'B evidencija'!A17</f>
        <v>31/2020</v>
      </c>
      <c r="C16" s="29" t="str">
        <f>'B evidencija'!B17</f>
        <v>Mirjana Albijanić</v>
      </c>
      <c r="D16" s="31">
        <f>'B evidencija'!R17</f>
        <v>25</v>
      </c>
      <c r="E16" s="31">
        <f>'B evidencija'!Y17</f>
        <v>14</v>
      </c>
      <c r="F16" s="31">
        <f>'B evidencija'!O17</f>
        <v>39</v>
      </c>
      <c r="G16" s="31" t="str">
        <f>'B evidencija'!P17</f>
        <v>F</v>
      </c>
      <c r="K16" s="34">
        <f>COUNTBLANK(G7:G39)</f>
        <v>15</v>
      </c>
    </row>
    <row r="17">
      <c r="A17" s="31">
        <f t="shared" si="1"/>
        <v>11</v>
      </c>
      <c r="B17" s="29" t="str">
        <f>'B evidencija'!A18</f>
        <v>37/2020</v>
      </c>
      <c r="C17" s="29" t="str">
        <f>'B evidencija'!B18</f>
        <v>Raduša Damjanović</v>
      </c>
      <c r="D17" s="31" t="str">
        <f>'B evidencija'!R18</f>
        <v/>
      </c>
      <c r="E17" s="31" t="str">
        <f>'B evidencija'!Y18</f>
        <v/>
      </c>
      <c r="F17" s="31" t="str">
        <f>'B evidencija'!O18</f>
        <v/>
      </c>
      <c r="G17" s="31" t="str">
        <f>'B evidencija'!P18</f>
        <v/>
      </c>
    </row>
    <row r="18">
      <c r="A18" s="31">
        <f t="shared" si="1"/>
        <v>12</v>
      </c>
      <c r="B18" s="29" t="str">
        <f>'B evidencija'!A19</f>
        <v>40/2020</v>
      </c>
      <c r="C18" s="29" t="str">
        <f>'B evidencija'!B19</f>
        <v>Nadžije Molla</v>
      </c>
      <c r="D18" s="31" t="str">
        <f>'B evidencija'!R19</f>
        <v/>
      </c>
      <c r="E18" s="31" t="str">
        <f>'B evidencija'!Y19</f>
        <v/>
      </c>
      <c r="F18" s="31" t="str">
        <f>'B evidencija'!O19</f>
        <v/>
      </c>
      <c r="G18" s="31" t="str">
        <f>'B evidencija'!P19</f>
        <v/>
      </c>
    </row>
    <row r="19">
      <c r="A19" s="31">
        <f t="shared" si="1"/>
        <v>13</v>
      </c>
      <c r="B19" s="29" t="str">
        <f>'B evidencija'!A20</f>
        <v>1/2019</v>
      </c>
      <c r="C19" s="29" t="str">
        <f>'B evidencija'!B20</f>
        <v>Matija Bojanić</v>
      </c>
      <c r="D19" s="31">
        <f>'B evidencija'!R20</f>
        <v>19</v>
      </c>
      <c r="E19" s="31" t="str">
        <f>'B evidencija'!Y20</f>
        <v/>
      </c>
      <c r="F19" s="31">
        <f>'B evidencija'!O20</f>
        <v>19</v>
      </c>
      <c r="G19" s="31" t="str">
        <f>'B evidencija'!P20</f>
        <v>F</v>
      </c>
    </row>
    <row r="20">
      <c r="A20" s="31">
        <f t="shared" si="1"/>
        <v>14</v>
      </c>
      <c r="B20" s="29" t="str">
        <f>'B evidencija'!A21</f>
        <v>2/2019</v>
      </c>
      <c r="C20" s="29" t="str">
        <f>'B evidencija'!B21</f>
        <v>Tijana Cvijović</v>
      </c>
      <c r="D20" s="31" t="str">
        <f>'B evidencija'!R21</f>
        <v/>
      </c>
      <c r="E20" s="31" t="str">
        <f>'B evidencija'!Y21</f>
        <v/>
      </c>
      <c r="F20" s="31" t="str">
        <f>'B evidencija'!O21</f>
        <v/>
      </c>
      <c r="G20" s="31" t="str">
        <f>'B evidencija'!P21</f>
        <v/>
      </c>
    </row>
    <row r="21">
      <c r="A21" s="31">
        <f t="shared" si="1"/>
        <v>15</v>
      </c>
      <c r="B21" s="29" t="str">
        <f>'B evidencija'!A22</f>
        <v>3/2019</v>
      </c>
      <c r="C21" s="29" t="str">
        <f>'B evidencija'!B22</f>
        <v>Emina Krnić</v>
      </c>
      <c r="D21" s="31">
        <f>'B evidencija'!R22</f>
        <v>11</v>
      </c>
      <c r="E21" s="31" t="str">
        <f>'B evidencija'!Y22</f>
        <v/>
      </c>
      <c r="F21" s="31">
        <f>'B evidencija'!O22</f>
        <v>11</v>
      </c>
      <c r="G21" s="31" t="str">
        <f>'B evidencija'!P22</f>
        <v>F</v>
      </c>
    </row>
    <row r="22">
      <c r="A22" s="31">
        <f t="shared" si="1"/>
        <v>16</v>
      </c>
      <c r="B22" s="29" t="str">
        <f>'B evidencija'!A23</f>
        <v>12/2019</v>
      </c>
      <c r="C22" s="29" t="str">
        <f>'B evidencija'!B23</f>
        <v>Marina Vujanović</v>
      </c>
      <c r="D22" s="31" t="str">
        <f>'B evidencija'!R23</f>
        <v/>
      </c>
      <c r="E22" s="31" t="str">
        <f>'B evidencija'!Y23</f>
        <v/>
      </c>
      <c r="F22" s="31" t="str">
        <f>'B evidencija'!O23</f>
        <v/>
      </c>
      <c r="G22" s="31" t="str">
        <f>'B evidencija'!P23</f>
        <v/>
      </c>
    </row>
    <row r="23">
      <c r="A23" s="31">
        <f t="shared" si="1"/>
        <v>17</v>
      </c>
      <c r="B23" s="29" t="str">
        <f>'B evidencija'!A24</f>
        <v>13/2019</v>
      </c>
      <c r="C23" s="29" t="str">
        <f>'B evidencija'!B24</f>
        <v>Nikolina Petranović</v>
      </c>
      <c r="D23" s="31" t="str">
        <f>'B evidencija'!R24</f>
        <v/>
      </c>
      <c r="E23" s="31" t="str">
        <f>'B evidencija'!Y24</f>
        <v/>
      </c>
      <c r="F23" s="31" t="str">
        <f>'B evidencija'!O24</f>
        <v/>
      </c>
      <c r="G23" s="31" t="str">
        <f>'B evidencija'!P24</f>
        <v/>
      </c>
    </row>
    <row r="24">
      <c r="A24" s="31">
        <f t="shared" si="1"/>
        <v>18</v>
      </c>
      <c r="B24" s="29" t="str">
        <f>'B evidencija'!A25</f>
        <v>22/2019</v>
      </c>
      <c r="C24" s="29" t="str">
        <f>'B evidencija'!B25</f>
        <v>Andrea Čabarkapa</v>
      </c>
      <c r="D24" s="31">
        <f>'B evidencija'!R25</f>
        <v>21</v>
      </c>
      <c r="E24" s="31" t="str">
        <f>'B evidencija'!Y25</f>
        <v/>
      </c>
      <c r="F24" s="31">
        <f>'B evidencija'!O25</f>
        <v>21</v>
      </c>
      <c r="G24" s="31" t="str">
        <f>'B evidencija'!P25</f>
        <v>F</v>
      </c>
    </row>
    <row r="25">
      <c r="A25" s="31">
        <f t="shared" si="1"/>
        <v>19</v>
      </c>
      <c r="B25" s="29" t="str">
        <f>'B evidencija'!A26</f>
        <v>28/2019</v>
      </c>
      <c r="C25" s="29" t="str">
        <f>'B evidencija'!B26</f>
        <v>Ekan Kojić</v>
      </c>
      <c r="D25" s="31" t="str">
        <f>'B evidencija'!R26</f>
        <v/>
      </c>
      <c r="E25" s="31" t="str">
        <f>'B evidencija'!Y26</f>
        <v/>
      </c>
      <c r="F25" s="31" t="str">
        <f>'B evidencija'!O26</f>
        <v/>
      </c>
      <c r="G25" s="31" t="str">
        <f>'B evidencija'!P26</f>
        <v/>
      </c>
    </row>
    <row r="26">
      <c r="A26" s="31">
        <f t="shared" si="1"/>
        <v>20</v>
      </c>
      <c r="B26" s="29" t="str">
        <f>'B evidencija'!A27</f>
        <v>2/2018</v>
      </c>
      <c r="C26" s="29" t="str">
        <f>'B evidencija'!B27</f>
        <v>Aleksandar Lazarević</v>
      </c>
      <c r="D26" s="31" t="str">
        <f>'B evidencija'!R27</f>
        <v/>
      </c>
      <c r="E26" s="31" t="str">
        <f>'B evidencija'!Y27</f>
        <v/>
      </c>
      <c r="F26" s="31" t="str">
        <f>'B evidencija'!O27</f>
        <v/>
      </c>
      <c r="G26" s="31" t="str">
        <f>'B evidencija'!P27</f>
        <v/>
      </c>
    </row>
    <row r="27">
      <c r="A27" s="31">
        <f t="shared" si="1"/>
        <v>21</v>
      </c>
      <c r="B27" s="29" t="str">
        <f>'B evidencija'!A28</f>
        <v>5/2018</v>
      </c>
      <c r="C27" s="29" t="str">
        <f>'B evidencija'!B28</f>
        <v>Jovana Bujišić</v>
      </c>
      <c r="D27" s="31">
        <f>'B evidencija'!R28</f>
        <v>26</v>
      </c>
      <c r="E27" s="31">
        <f>'B evidencija'!Y28</f>
        <v>23</v>
      </c>
      <c r="F27" s="31">
        <f>'B evidencija'!O28</f>
        <v>49</v>
      </c>
      <c r="G27" s="31" t="str">
        <f>'B evidencija'!P28</f>
        <v>E</v>
      </c>
    </row>
    <row r="28">
      <c r="A28" s="31">
        <f t="shared" si="1"/>
        <v>22</v>
      </c>
      <c r="B28" s="29" t="str">
        <f>'B evidencija'!A29</f>
        <v>25/2018</v>
      </c>
      <c r="C28" s="29" t="str">
        <f>'B evidencija'!B29</f>
        <v>Ana Ivanović</v>
      </c>
      <c r="D28" s="31">
        <f>'B evidencija'!R29</f>
        <v>15</v>
      </c>
      <c r="E28" s="31" t="str">
        <f>'B evidencija'!Y29</f>
        <v/>
      </c>
      <c r="F28" s="31">
        <f>'B evidencija'!O29</f>
        <v>15</v>
      </c>
      <c r="G28" s="31" t="str">
        <f>'B evidencija'!P29</f>
        <v>F</v>
      </c>
    </row>
    <row r="29">
      <c r="A29" s="31">
        <f t="shared" si="1"/>
        <v>23</v>
      </c>
      <c r="B29" s="29" t="str">
        <f>'B evidencija'!A30</f>
        <v>27/2018</v>
      </c>
      <c r="C29" s="29" t="str">
        <f>'B evidencija'!B30</f>
        <v>Jovana Cerović</v>
      </c>
      <c r="D29" s="31">
        <f>'B evidencija'!R30</f>
        <v>0</v>
      </c>
      <c r="E29" s="31" t="str">
        <f>'B evidencija'!Y30</f>
        <v/>
      </c>
      <c r="F29" s="31">
        <f>'B evidencija'!O30</f>
        <v>0</v>
      </c>
      <c r="G29" s="31" t="str">
        <f>'B evidencija'!P30</f>
        <v>F</v>
      </c>
    </row>
    <row r="30">
      <c r="A30" s="31">
        <f t="shared" si="1"/>
        <v>24</v>
      </c>
      <c r="B30" s="29" t="str">
        <f>'B evidencija'!A31</f>
        <v>28/2018</v>
      </c>
      <c r="C30" s="29" t="str">
        <f>'B evidencija'!B31</f>
        <v>Radoman Mijanović</v>
      </c>
      <c r="D30" s="31" t="str">
        <f>'B evidencija'!R31</f>
        <v/>
      </c>
      <c r="E30" s="31" t="str">
        <f>'B evidencija'!Y31</f>
        <v/>
      </c>
      <c r="F30" s="31" t="str">
        <f>'B evidencija'!O31</f>
        <v/>
      </c>
      <c r="G30" s="31" t="str">
        <f>'B evidencija'!P31</f>
        <v/>
      </c>
    </row>
    <row r="31">
      <c r="A31" s="31">
        <f t="shared" si="1"/>
        <v>25</v>
      </c>
      <c r="B31" s="29" t="str">
        <f>'B evidencija'!A32</f>
        <v>30/2018</v>
      </c>
      <c r="C31" s="29" t="str">
        <f>'B evidencija'!B32</f>
        <v>Marija Gajović</v>
      </c>
      <c r="D31" s="31">
        <f>'B evidencija'!R32</f>
        <v>21</v>
      </c>
      <c r="E31" s="31">
        <f>'B evidencija'!Y32</f>
        <v>25</v>
      </c>
      <c r="F31" s="31">
        <f>'B evidencija'!O32</f>
        <v>46</v>
      </c>
      <c r="G31" s="31" t="str">
        <f>'B evidencija'!P32</f>
        <v>E</v>
      </c>
    </row>
    <row r="32">
      <c r="A32" s="31">
        <f t="shared" si="1"/>
        <v>26</v>
      </c>
      <c r="B32" s="29" t="str">
        <f>'B evidencija'!A33</f>
        <v>39/2018</v>
      </c>
      <c r="C32" s="29" t="str">
        <f>'B evidencija'!B33</f>
        <v>Petar Janković</v>
      </c>
      <c r="D32" s="31">
        <f>'B evidencija'!R33</f>
        <v>6.5</v>
      </c>
      <c r="E32" s="31" t="str">
        <f>'B evidencija'!Y33</f>
        <v/>
      </c>
      <c r="F32" s="31">
        <f>'B evidencija'!O33</f>
        <v>6.5</v>
      </c>
      <c r="G32" s="31" t="str">
        <f>'B evidencija'!P33</f>
        <v>F</v>
      </c>
    </row>
    <row r="33">
      <c r="A33" s="31">
        <f t="shared" si="1"/>
        <v>27</v>
      </c>
      <c r="B33" s="29" t="str">
        <f>'B evidencija'!A34</f>
        <v>8/2017</v>
      </c>
      <c r="C33" s="29" t="str">
        <f>'B evidencija'!B34</f>
        <v>Dijana Popović</v>
      </c>
      <c r="D33" s="31">
        <f>'B evidencija'!R34</f>
        <v>18</v>
      </c>
      <c r="E33" s="31">
        <f>'B evidencija'!Y34</f>
        <v>11</v>
      </c>
      <c r="F33" s="31">
        <f>'B evidencija'!O34</f>
        <v>29</v>
      </c>
      <c r="G33" s="31" t="str">
        <f>'B evidencija'!P34</f>
        <v>F</v>
      </c>
    </row>
    <row r="34">
      <c r="A34" s="31">
        <f t="shared" si="1"/>
        <v>28</v>
      </c>
      <c r="B34" s="29" t="str">
        <f>'B evidencija'!A35</f>
        <v>13/2017</v>
      </c>
      <c r="C34" s="29" t="str">
        <f>'B evidencija'!B35</f>
        <v>Bobana Danilović</v>
      </c>
      <c r="D34" s="31" t="str">
        <f>'B evidencija'!R35</f>
        <v/>
      </c>
      <c r="E34" s="31" t="str">
        <f>'B evidencija'!Y35</f>
        <v/>
      </c>
      <c r="F34" s="31" t="str">
        <f>'B evidencija'!O35</f>
        <v/>
      </c>
      <c r="G34" s="31" t="str">
        <f>'B evidencija'!P35</f>
        <v/>
      </c>
    </row>
    <row r="35">
      <c r="A35" s="31">
        <f t="shared" si="1"/>
        <v>29</v>
      </c>
      <c r="B35" s="29" t="str">
        <f>'B evidencija'!A36</f>
        <v>32/2017</v>
      </c>
      <c r="C35" s="29" t="str">
        <f>'B evidencija'!B36</f>
        <v>Jovan Janjušević</v>
      </c>
      <c r="D35" s="31">
        <f>'B evidencija'!R36</f>
        <v>22</v>
      </c>
      <c r="E35" s="31">
        <f>'B evidencija'!Y36</f>
        <v>24</v>
      </c>
      <c r="F35" s="31">
        <f>'B evidencija'!O36</f>
        <v>46</v>
      </c>
      <c r="G35" s="31" t="str">
        <f>'B evidencija'!P36</f>
        <v>E</v>
      </c>
    </row>
    <row r="36">
      <c r="A36" s="31">
        <f t="shared" si="1"/>
        <v>30</v>
      </c>
      <c r="B36" s="29" t="str">
        <f>'B evidencija'!A37</f>
        <v>34/2017</v>
      </c>
      <c r="C36" s="29" t="str">
        <f>'B evidencija'!B37</f>
        <v>Miloš Komnenović</v>
      </c>
      <c r="D36" s="31">
        <f>'B evidencija'!R37</f>
        <v>13</v>
      </c>
      <c r="E36" s="31">
        <f>'B evidencija'!Y37</f>
        <v>6</v>
      </c>
      <c r="F36" s="31">
        <f>'B evidencija'!O37</f>
        <v>19</v>
      </c>
      <c r="G36" s="31" t="str">
        <f>'B evidencija'!P37</f>
        <v>F</v>
      </c>
    </row>
    <row r="37">
      <c r="A37" s="31">
        <f t="shared" si="1"/>
        <v>31</v>
      </c>
      <c r="B37" s="29" t="str">
        <f>'B evidencija'!A38</f>
        <v/>
      </c>
      <c r="C37" s="29" t="str">
        <f>'B evidencija'!B38</f>
        <v/>
      </c>
      <c r="D37" s="31" t="str">
        <f>'B evidencija'!R38</f>
        <v/>
      </c>
      <c r="E37" s="31" t="str">
        <f>'B evidencija'!Y38</f>
        <v/>
      </c>
      <c r="F37" s="31" t="str">
        <f>'B evidencija'!O38</f>
        <v/>
      </c>
      <c r="G37" s="31" t="str">
        <f>'B evidencija'!P38</f>
        <v/>
      </c>
    </row>
    <row r="38">
      <c r="A38" s="31">
        <f t="shared" si="1"/>
        <v>32</v>
      </c>
      <c r="B38" s="29" t="str">
        <f>'B evidencija'!A39</f>
        <v/>
      </c>
      <c r="C38" s="29" t="str">
        <f>'B evidencija'!B39</f>
        <v/>
      </c>
      <c r="D38" s="31" t="str">
        <f>'B evidencija'!R39</f>
        <v/>
      </c>
      <c r="E38" s="31" t="str">
        <f>'B evidencija'!Y39</f>
        <v/>
      </c>
      <c r="F38" s="31" t="str">
        <f>'B evidencija'!O39</f>
        <v/>
      </c>
      <c r="G38" s="31" t="str">
        <f>'B evidencija'!P39</f>
        <v/>
      </c>
    </row>
    <row r="39">
      <c r="A39" s="31">
        <f t="shared" si="1"/>
        <v>33</v>
      </c>
      <c r="B39" s="29" t="str">
        <f>'B evidencija'!A40</f>
        <v/>
      </c>
      <c r="C39" s="29" t="str">
        <f>'B evidencija'!B40</f>
        <v/>
      </c>
      <c r="D39" s="31" t="str">
        <f>'B evidencija'!R40</f>
        <v/>
      </c>
      <c r="E39" s="31" t="str">
        <f>'B evidencija'!Y40</f>
        <v/>
      </c>
      <c r="F39" s="31" t="str">
        <f>'B evidencija'!O40</f>
        <v/>
      </c>
      <c r="G39" s="31" t="str">
        <f>'B evidencija'!P40</f>
        <v/>
      </c>
    </row>
    <row r="40">
      <c r="B40" s="34" t="str">
        <f>'B evidencija'!A41</f>
        <v/>
      </c>
    </row>
    <row r="41">
      <c r="B41" s="34" t="str">
        <f>'B evidencija'!A42</f>
        <v/>
      </c>
    </row>
    <row r="42">
      <c r="B42" s="34" t="str">
        <f>'B evidencija'!A43</f>
        <v/>
      </c>
    </row>
    <row r="43">
      <c r="B43" s="34" t="str">
        <f>'B evidencija'!A44</f>
        <v/>
      </c>
    </row>
    <row r="44">
      <c r="B44" s="34" t="str">
        <f>'B evidencija'!A45</f>
        <v/>
      </c>
    </row>
    <row r="45">
      <c r="B45" s="34" t="str">
        <f>'B evidencija'!A46</f>
        <v/>
      </c>
    </row>
    <row r="46">
      <c r="B46" s="34" t="str">
        <f>'B evidencija'!A47</f>
        <v/>
      </c>
    </row>
    <row r="47">
      <c r="B47" s="34" t="str">
        <f>'B evidencija'!A48</f>
        <v/>
      </c>
    </row>
    <row r="48">
      <c r="B48" s="34" t="str">
        <f>'B evidencija'!A49</f>
        <v/>
      </c>
    </row>
    <row r="49">
      <c r="B49" s="34" t="str">
        <f>'B evidencija'!A50</f>
        <v/>
      </c>
    </row>
    <row r="50">
      <c r="B50" s="34" t="str">
        <f>'B evidencija'!A51</f>
        <v/>
      </c>
    </row>
    <row r="51">
      <c r="B51" s="34" t="str">
        <f>'B evidencija'!A52</f>
        <v/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rintOptions/>
  <pageMargins bottom="0.75" footer="0.0" header="0.0" left="0.7" right="0.7" top="0.75"/>
  <pageSetup orientation="portrait"/>
  <headerFooter>
    <oddFooter>&amp;RProdekan za nastavu______________________________________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